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defaultThemeVersion="124226"/>
  <bookViews>
    <workbookView xWindow="15120" yWindow="480" windowWidth="13545" windowHeight="15615" tabRatio="1000" activeTab="2"/>
  </bookViews>
  <sheets>
    <sheet name="กระทบยอดสรุปเงินปันผล" sheetId="1" r:id="rId1"/>
    <sheet name="ดอกเบี้ย" sheetId="2" r:id="rId2"/>
    <sheet name="รายบุคคล" sheetId="3" r:id="rId3"/>
  </sheets>
  <definedNames/>
  <calcPr calcId="181029"/>
</workbook>
</file>

<file path=xl/sharedStrings.xml><?xml version="1.0" encoding="utf-8"?>
<sst xmlns="http://schemas.openxmlformats.org/spreadsheetml/2006/main" count="290" uniqueCount="47">
  <si>
    <t>ยอดรวม</t>
  </si>
  <si>
    <t>เงินปันผล</t>
  </si>
  <si>
    <t>ส่งหุ้นแต่ละเดือน</t>
  </si>
  <si>
    <t>ปันผลรวม</t>
  </si>
  <si>
    <t>หมายเหตุ</t>
  </si>
  <si>
    <t xml:space="preserve"> -  ช่องสีเหลืองใส่ยอดหุ้นยกมาต้นปี </t>
  </si>
  <si>
    <t>เดือน/ปี</t>
  </si>
  <si>
    <t>เงินปันผลที่ได้รับ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</si>
  <si>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</si>
  <si>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</si>
  <si>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</si>
  <si>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</si>
  <si>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</si>
  <si>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</si>
  <si>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</si>
  <si>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</si>
  <si>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</si>
  <si>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</si>
  <si>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</si>
  <si>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</si>
  <si>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หัก ลบ</t>
  </si>
  <si>
    <t>รวมดอกเบี้ยทั้งปี</t>
  </si>
  <si>
    <t>ยอดเงินเฉลี่ยคืน (จริง)</t>
  </si>
  <si>
    <t>ยอดเงินเฉลี่ยคืนที่ได้รับ</t>
  </si>
  <si>
    <t>เฉลี่ยคืน</t>
  </si>
  <si>
    <t>รวมปันผล+เฉลี่ยคืน</t>
  </si>
  <si>
    <t>สามัญ</t>
  </si>
  <si>
    <t>ฉุกเฉิน</t>
  </si>
  <si>
    <r>
      <t xml:space="preserve">  - </t>
    </r>
    <r>
      <rPr>
        <b/>
        <sz val="18"/>
        <color rgb="FFFF66FF"/>
        <rFont val="Cordia New"/>
        <family val="2"/>
      </rPr>
      <t>ช่องสีชมพูเป็นยอดเงินปันผลที่ได้รับ</t>
    </r>
  </si>
  <si>
    <t>รหัสสมาชิก</t>
  </si>
  <si>
    <t>อายุการเป็นสมาชิก</t>
  </si>
  <si>
    <t>อาวุโส (60ปี)</t>
  </si>
  <si>
    <t>รวมเป็นเงินทั้งสิ้น</t>
  </si>
  <si>
    <t>ดอกเบี้ยในรายงาน</t>
  </si>
  <si>
    <t>ตารางการคำนวณเงินปันผลประจำปี 2564</t>
  </si>
  <si>
    <r>
      <t xml:space="preserve"> -  อัตราปันผลปี 2564 =  </t>
    </r>
    <r>
      <rPr>
        <b/>
        <sz val="18"/>
        <color rgb="FF0000FF"/>
        <rFont val="Cordia New"/>
        <family val="2"/>
      </rPr>
      <t>4%</t>
    </r>
    <r>
      <rPr>
        <b/>
        <sz val="18"/>
        <color indexed="10"/>
        <rFont val="Cordia New"/>
        <family val="2"/>
      </rPr>
      <t xml:space="preserve"> (ช่องสีม่วง)</t>
    </r>
  </si>
  <si>
    <r>
      <t xml:space="preserve"> -  </t>
    </r>
    <r>
      <rPr>
        <b/>
        <sz val="18"/>
        <color rgb="FF00B0F0"/>
        <rFont val="Cordia New"/>
        <family val="2"/>
      </rPr>
      <t>ช่องสีฟ้าใส่จำนวนเงินที่ส่งค่าหุ้นแต่ละเดือนในปี 2564</t>
    </r>
  </si>
  <si>
    <t>ยอดยกมา ธ.ค.2563</t>
  </si>
  <si>
    <t xml:space="preserve">ดอกเบี้ย (ต่อเดือน) </t>
  </si>
  <si>
    <t>ประมาณการ</t>
  </si>
  <si>
    <t>เฉลี่ยคืน (5.05%)</t>
  </si>
  <si>
    <t>ยอดหุ้นคงเหลือ</t>
  </si>
  <si>
    <t>ตารางการคำนวณเงินปันผลประจำปี 2566</t>
  </si>
  <si>
    <t>ยอดยกมาปี  2565</t>
  </si>
  <si>
    <r>
      <t xml:space="preserve"> -  อัตราปันผลปี 2566 =  </t>
    </r>
    <r>
      <rPr>
        <b/>
        <sz val="18"/>
        <color rgb="FF0000FF"/>
        <rFont val="TH SarabunPSK"/>
        <family val="2"/>
      </rPr>
      <t>4.70%</t>
    </r>
    <r>
      <rPr>
        <b/>
        <sz val="18"/>
        <color indexed="10"/>
        <rFont val="TH SarabunPSK"/>
        <family val="2"/>
      </rPr>
      <t xml:space="preserve"> (ช่องสีม่วง)</t>
    </r>
  </si>
  <si>
    <r>
      <t xml:space="preserve"> -  </t>
    </r>
    <r>
      <rPr>
        <b/>
        <sz val="18"/>
        <color rgb="FF00B0F0"/>
        <rFont val="TH SarabunPSK"/>
        <family val="2"/>
      </rPr>
      <t>ช่องสีฟ้าใส่จำนวนเงินที่ส่งค่าหุ้นแต่ละเดือนในปี 2566</t>
    </r>
  </si>
  <si>
    <r>
      <t xml:space="preserve">  - </t>
    </r>
    <r>
      <rPr>
        <b/>
        <sz val="18"/>
        <color rgb="FFFF66FF"/>
        <rFont val="TH SarabunPSK"/>
        <family val="2"/>
      </rPr>
      <t>ช่องสีชมพูเป็นยอดเงินปันผลที่ได้รับ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</si>
</sst>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>
    <font>
      <sz val="14"/>
      <name val="Cordia New"/>
      <family val="2"/>
    </font>
    <font>
      <sz val="10"/>
      <name val="Arial"/>
      <family val="2"/>
    </font>
    <font>
      <sz val="18"/>
      <name val="Cordia New"/>
      <family val="2"/>
    </font>
    <font>
      <b/>
      <sz val="18"/>
      <name val="Cordia New"/>
      <family val="2"/>
    </font>
    <font>
      <b/>
      <sz val="18"/>
      <color indexed="10"/>
      <name val="Cordia New"/>
      <family val="2"/>
    </font>
    <font>
      <b/>
      <sz val="20"/>
      <color indexed="8"/>
      <name val="Cordia New"/>
      <family val="2"/>
    </font>
    <font>
      <b/>
      <sz val="20"/>
      <name val="Cordia New"/>
      <family val="2"/>
    </font>
    <font>
      <b/>
      <sz val="18"/>
      <color rgb="FF00B0F0"/>
      <name val="Cordia New"/>
      <family val="2"/>
    </font>
    <font>
      <b/>
      <sz val="18"/>
      <color rgb="FFFF66FF"/>
      <name val="Cordia New"/>
      <family val="2"/>
    </font>
    <font>
      <b/>
      <sz val="18"/>
      <color rgb="FF0000FF"/>
      <name val="Cordia New"/>
      <family val="2"/>
    </font>
    <font>
      <sz val="14"/>
      <name val="Cambria"/>
      <family val="2"/>
      <scheme val="major"/>
    </font>
    <font>
      <b/>
      <sz val="14"/>
      <name val="Cambria"/>
      <family val="2"/>
      <scheme val="major"/>
    </font>
    <font>
      <b/>
      <sz val="14"/>
      <color theme="1"/>
      <name val="Cambria"/>
      <family val="2"/>
      <scheme val="major"/>
    </font>
    <font>
      <sz val="14"/>
      <name val="TH SarabunPSK"/>
      <family val="2"/>
    </font>
    <font>
      <b/>
      <sz val="18"/>
      <name val="TH SarabunPSK"/>
      <family val="2"/>
    </font>
    <font>
      <b/>
      <sz val="20"/>
      <color indexed="8"/>
      <name val="TH SarabunPSK"/>
      <family val="2"/>
    </font>
    <font>
      <sz val="18"/>
      <name val="TH SarabunPSK"/>
      <family val="2"/>
    </font>
    <font>
      <b/>
      <sz val="20"/>
      <name val="TH SarabunPSK"/>
      <family val="2"/>
    </font>
    <font>
      <b/>
      <sz val="18"/>
      <color indexed="10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00B0F0"/>
      <name val="TH SarabunPSK"/>
      <family val="2"/>
    </font>
    <font>
      <b/>
      <sz val="18"/>
      <color rgb="FFFF66FF"/>
      <name val="TH SarabunPSK"/>
      <family val="2"/>
    </font>
    <font>
      <b/>
      <sz val="28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double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0">
    <xf numFmtId="0" fontId="0" fillId="0" borderId="0" xfId="0"/>
    <xf numFmtId="43" fontId="2" fillId="0" borderId="0" xfId="20" applyFont="1"/>
    <xf numFmtId="43" fontId="2" fillId="0" borderId="0" xfId="20" applyFont="1" applyAlignment="1">
      <alignment horizontal="center"/>
    </xf>
    <xf numFmtId="43" fontId="2" fillId="0" borderId="1" xfId="20" applyFont="1" applyBorder="1"/>
    <xf numFmtId="43" fontId="2" fillId="0" borderId="2" xfId="20" applyFont="1" applyBorder="1"/>
    <xf numFmtId="43" fontId="4" fillId="0" borderId="0" xfId="20" applyFont="1" applyAlignment="1">
      <alignment horizontal="center"/>
    </xf>
    <xf numFmtId="43" fontId="4" fillId="0" borderId="0" xfId="20" applyFont="1"/>
    <xf numFmtId="10" fontId="5" fillId="2" borderId="0" xfId="20" applyNumberFormat="1" applyFont="1" applyFill="1"/>
    <xf numFmtId="43" fontId="4" fillId="0" borderId="0" xfId="20" applyFont="1" applyAlignment="1">
      <alignment horizontal="left"/>
    </xf>
    <xf numFmtId="17" fontId="2" fillId="0" borderId="2" xfId="20" applyNumberFormat="1" applyFont="1" applyBorder="1" applyAlignment="1">
      <alignment horizontal="center"/>
    </xf>
    <xf numFmtId="0" fontId="0" fillId="0" borderId="0" xfId="0" applyAlignment="1">
      <alignment horizontal="center"/>
    </xf>
    <xf numFmtId="43" fontId="3" fillId="3" borderId="3" xfId="2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3" fontId="2" fillId="4" borderId="3" xfId="20" applyFont="1" applyFill="1" applyBorder="1" applyAlignment="1">
      <alignment horizontal="center"/>
    </xf>
    <xf numFmtId="43" fontId="3" fillId="0" borderId="1" xfId="20" applyFont="1" applyFill="1" applyBorder="1"/>
    <xf numFmtId="43" fontId="3" fillId="0" borderId="2" xfId="0" applyNumberFormat="1" applyFont="1" applyBorder="1"/>
    <xf numFmtId="0" fontId="3" fillId="0" borderId="0" xfId="0" applyFont="1"/>
    <xf numFmtId="43" fontId="3" fillId="0" borderId="0" xfId="20" applyFont="1"/>
    <xf numFmtId="43" fontId="3" fillId="0" borderId="4" xfId="0" applyNumberFormat="1" applyFont="1" applyBorder="1"/>
    <xf numFmtId="0" fontId="10" fillId="0" borderId="0" xfId="0" applyFont="1"/>
    <xf numFmtId="43" fontId="10" fillId="5" borderId="0" xfId="20" applyFont="1" applyFill="1" applyAlignment="1">
      <alignment horizontal="center"/>
    </xf>
    <xf numFmtId="43" fontId="10" fillId="6" borderId="0" xfId="20" applyFont="1" applyFill="1" applyAlignment="1">
      <alignment horizontal="center"/>
    </xf>
    <xf numFmtId="43" fontId="10" fillId="7" borderId="0" xfId="20" applyFont="1" applyFill="1" applyAlignment="1">
      <alignment horizontal="center"/>
    </xf>
    <xf numFmtId="43" fontId="10" fillId="8" borderId="0" xfId="20" applyFont="1" applyFill="1" applyAlignment="1">
      <alignment horizontal="center"/>
    </xf>
    <xf numFmtId="43" fontId="10" fillId="9" borderId="0" xfId="20" applyFont="1" applyFill="1" applyAlignment="1">
      <alignment horizontal="center"/>
    </xf>
    <xf numFmtId="43" fontId="10" fillId="10" borderId="0" xfId="20" applyFont="1" applyFill="1" applyAlignment="1">
      <alignment horizontal="center"/>
    </xf>
    <xf numFmtId="43" fontId="10" fillId="11" borderId="0" xfId="20" applyFont="1" applyFill="1" applyAlignment="1">
      <alignment horizontal="center"/>
    </xf>
    <xf numFmtId="43" fontId="10" fillId="12" borderId="0" xfId="20" applyFont="1" applyFill="1" applyAlignment="1">
      <alignment horizontal="center"/>
    </xf>
    <xf numFmtId="43" fontId="10" fillId="13" borderId="0" xfId="20" applyFont="1" applyFill="1" applyAlignment="1">
      <alignment horizontal="center"/>
    </xf>
    <xf numFmtId="43" fontId="10" fillId="14" borderId="0" xfId="20" applyFont="1" applyFill="1" applyAlignment="1">
      <alignment horizontal="center"/>
    </xf>
    <xf numFmtId="43" fontId="10" fillId="15" borderId="0" xfId="20" applyFont="1" applyFill="1" applyAlignment="1">
      <alignment horizontal="center"/>
    </xf>
    <xf numFmtId="43" fontId="10" fillId="16" borderId="0" xfId="20" applyFont="1" applyFill="1" applyAlignment="1">
      <alignment horizontal="center"/>
    </xf>
    <xf numFmtId="0" fontId="11" fillId="12" borderId="2" xfId="0" applyFont="1" applyFill="1" applyBorder="1" applyAlignment="1">
      <alignment horizontal="center"/>
    </xf>
    <xf numFmtId="0" fontId="11" fillId="11" borderId="0" xfId="0" applyFont="1" applyFill="1"/>
    <xf numFmtId="43" fontId="10" fillId="0" borderId="0" xfId="20" applyFont="1"/>
    <xf numFmtId="0" fontId="10" fillId="6" borderId="0" xfId="0" applyFont="1" applyFill="1" applyAlignment="1">
      <alignment horizontal="center" vertical="center"/>
    </xf>
    <xf numFmtId="0" fontId="11" fillId="0" borderId="0" xfId="0" applyFont="1"/>
    <xf numFmtId="43" fontId="10" fillId="17" borderId="0" xfId="20" applyFont="1" applyFill="1"/>
    <xf numFmtId="43" fontId="10" fillId="0" borderId="0" xfId="0" applyNumberFormat="1" applyFont="1"/>
    <xf numFmtId="0" fontId="10" fillId="18" borderId="0" xfId="0" applyFont="1" applyFill="1" applyAlignment="1">
      <alignment horizontal="center" vertical="center"/>
    </xf>
    <xf numFmtId="0" fontId="11" fillId="10" borderId="0" xfId="0" applyFont="1" applyFill="1"/>
    <xf numFmtId="43" fontId="10" fillId="18" borderId="0" xfId="20" applyFont="1" applyFill="1"/>
    <xf numFmtId="43" fontId="11" fillId="0" borderId="0" xfId="20" applyFont="1"/>
    <xf numFmtId="43" fontId="12" fillId="12" borderId="5" xfId="0" applyNumberFormat="1" applyFont="1" applyFill="1" applyBorder="1"/>
    <xf numFmtId="43" fontId="10" fillId="19" borderId="0" xfId="0" applyNumberFormat="1" applyFont="1" applyFill="1"/>
    <xf numFmtId="43" fontId="11" fillId="12" borderId="6" xfId="0" applyNumberFormat="1" applyFont="1" applyFill="1" applyBorder="1"/>
    <xf numFmtId="43" fontId="0" fillId="0" borderId="0" xfId="20" applyFont="1"/>
    <xf numFmtId="43" fontId="0" fillId="0" borderId="0" xfId="0" applyNumberFormat="1"/>
    <xf numFmtId="43" fontId="3" fillId="4" borderId="3" xfId="20" applyFont="1" applyFill="1" applyBorder="1" applyAlignment="1">
      <alignment horizontal="left"/>
    </xf>
    <xf numFmtId="43" fontId="3" fillId="4" borderId="2" xfId="20" applyFont="1" applyFill="1" applyBorder="1"/>
    <xf numFmtId="0" fontId="0" fillId="0" borderId="0" xfId="0" applyFont="1"/>
    <xf numFmtId="43" fontId="2" fillId="0" borderId="2" xfId="20" applyFont="1" applyFill="1" applyBorder="1"/>
    <xf numFmtId="0" fontId="10" fillId="11" borderId="0" xfId="0" applyFont="1" applyFill="1"/>
    <xf numFmtId="0" fontId="6" fillId="0" borderId="0" xfId="0" applyFont="1" applyAlignment="1">
      <alignment horizontal="center" vertical="center"/>
    </xf>
    <xf numFmtId="43" fontId="2" fillId="0" borderId="0" xfId="20" applyFont="1"/>
    <xf numFmtId="4" fontId="2" fillId="0" borderId="0" xfId="0" applyNumberFormat="1" applyFont="1"/>
    <xf numFmtId="43" fontId="2" fillId="12" borderId="0" xfId="20" applyFont="1" applyFill="1"/>
    <xf numFmtId="43" fontId="3" fillId="8" borderId="0" xfId="20" applyFont="1" applyFill="1" applyBorder="1" applyAlignment="1">
      <alignment horizontal="center"/>
    </xf>
    <xf numFmtId="43" fontId="3" fillId="0" borderId="4" xfId="20" applyFont="1" applyBorder="1"/>
    <xf numFmtId="43" fontId="3" fillId="20" borderId="1" xfId="20" applyFont="1" applyFill="1" applyBorder="1"/>
    <xf numFmtId="43" fontId="3" fillId="21" borderId="2" xfId="20" applyFont="1" applyFill="1" applyBorder="1" applyAlignment="1">
      <alignment horizontal="center"/>
    </xf>
    <xf numFmtId="43" fontId="3" fillId="22" borderId="2" xfId="0" applyNumberFormat="1" applyFont="1" applyFill="1" applyBorder="1" applyAlignment="1">
      <alignment horizontal="center" vertical="center"/>
    </xf>
    <xf numFmtId="43" fontId="6" fillId="23" borderId="4" xfId="0" applyNumberFormat="1" applyFont="1" applyFill="1" applyBorder="1" applyAlignment="1">
      <alignment horizontal="center" vertical="center"/>
    </xf>
    <xf numFmtId="0" fontId="3" fillId="21" borderId="2" xfId="0" applyFont="1" applyFill="1" applyBorder="1" applyAlignment="1">
      <alignment horizontal="center" vertical="center"/>
    </xf>
    <xf numFmtId="43" fontId="6" fillId="24" borderId="0" xfId="20" applyFont="1" applyFill="1" applyBorder="1" applyAlignment="1">
      <alignment horizontal="center" vertical="center"/>
    </xf>
    <xf numFmtId="0" fontId="3" fillId="25" borderId="2" xfId="0" applyFont="1" applyFill="1" applyBorder="1" applyAlignment="1">
      <alignment horizontal="center" vertical="center"/>
    </xf>
    <xf numFmtId="43" fontId="2" fillId="0" borderId="7" xfId="20" applyFont="1" applyFill="1" applyBorder="1"/>
    <xf numFmtId="43" fontId="2" fillId="26" borderId="2" xfId="20" applyFont="1" applyFill="1" applyBorder="1"/>
    <xf numFmtId="0" fontId="13" fillId="0" borderId="0" xfId="0" applyFont="1" applyAlignment="1">
      <alignment horizontal="center"/>
    </xf>
    <xf numFmtId="10" fontId="15" fillId="2" borderId="0" xfId="20" applyNumberFormat="1" applyFont="1" applyFill="1"/>
    <xf numFmtId="0" fontId="13" fillId="0" borderId="0" xfId="0" applyFont="1"/>
    <xf numFmtId="43" fontId="14" fillId="3" borderId="3" xfId="20" applyFont="1" applyFill="1" applyBorder="1" applyAlignment="1">
      <alignment horizontal="center"/>
    </xf>
    <xf numFmtId="43" fontId="14" fillId="3" borderId="2" xfId="20" applyFont="1" applyFill="1" applyBorder="1" applyAlignment="1">
      <alignment horizontal="center"/>
    </xf>
    <xf numFmtId="43" fontId="16" fillId="0" borderId="0" xfId="20" applyFont="1"/>
    <xf numFmtId="43" fontId="16" fillId="4" borderId="3" xfId="20" applyFont="1" applyFill="1" applyBorder="1" applyAlignment="1">
      <alignment horizontal="center"/>
    </xf>
    <xf numFmtId="43" fontId="14" fillId="0" borderId="3" xfId="20" applyFont="1" applyFill="1" applyBorder="1" applyAlignment="1">
      <alignment horizontal="left"/>
    </xf>
    <xf numFmtId="43" fontId="16" fillId="0" borderId="3" xfId="20" applyFont="1" applyFill="1" applyBorder="1" applyAlignment="1">
      <alignment horizontal="center"/>
    </xf>
    <xf numFmtId="43" fontId="14" fillId="4" borderId="2" xfId="20" applyFont="1" applyFill="1" applyBorder="1"/>
    <xf numFmtId="43" fontId="16" fillId="0" borderId="2" xfId="20" applyFont="1" applyBorder="1"/>
    <xf numFmtId="0" fontId="13" fillId="0" borderId="3" xfId="0" applyFont="1" applyBorder="1" applyAlignment="1">
      <alignment horizontal="center"/>
    </xf>
    <xf numFmtId="43" fontId="16" fillId="27" borderId="7" xfId="20" applyFont="1" applyFill="1" applyBorder="1"/>
    <xf numFmtId="43" fontId="16" fillId="27" borderId="2" xfId="20" applyFont="1" applyFill="1" applyBorder="1"/>
    <xf numFmtId="43" fontId="13" fillId="0" borderId="0" xfId="0" applyNumberFormat="1" applyFont="1"/>
    <xf numFmtId="43" fontId="13" fillId="0" borderId="0" xfId="20" applyFont="1"/>
    <xf numFmtId="43" fontId="16" fillId="0" borderId="0" xfId="20" applyFont="1" applyAlignment="1">
      <alignment horizontal="center"/>
    </xf>
    <xf numFmtId="43" fontId="16" fillId="0" borderId="1" xfId="20" applyFont="1" applyBorder="1"/>
    <xf numFmtId="43" fontId="14" fillId="0" borderId="1" xfId="20" applyFont="1" applyFill="1" applyBorder="1"/>
    <xf numFmtId="43" fontId="17" fillId="19" borderId="0" xfId="20" applyFont="1" applyFill="1" applyBorder="1"/>
    <xf numFmtId="43" fontId="14" fillId="28" borderId="1" xfId="20" applyFont="1" applyFill="1" applyBorder="1"/>
    <xf numFmtId="43" fontId="18" fillId="0" borderId="0" xfId="20" applyFont="1" applyAlignment="1">
      <alignment horizontal="center"/>
    </xf>
    <xf numFmtId="43" fontId="18" fillId="0" borderId="0" xfId="20" applyFont="1"/>
    <xf numFmtId="43" fontId="18" fillId="0" borderId="0" xfId="20" applyFont="1" applyAlignment="1">
      <alignment horizontal="left"/>
    </xf>
    <xf numFmtId="43" fontId="17" fillId="12" borderId="2" xfId="0" applyNumberFormat="1" applyFont="1" applyFill="1" applyBorder="1" applyAlignment="1">
      <alignment horizontal="center" vertical="center"/>
    </xf>
    <xf numFmtId="0" fontId="14" fillId="7" borderId="2" xfId="0" applyFont="1" applyFill="1" applyBorder="1"/>
    <xf numFmtId="43" fontId="14" fillId="0" borderId="2" xfId="0" applyNumberFormat="1" applyFont="1" applyBorder="1"/>
    <xf numFmtId="43" fontId="17" fillId="29" borderId="4" xfId="0" applyNumberFormat="1" applyFont="1" applyFill="1" applyBorder="1" applyAlignment="1">
      <alignment horizontal="center" vertical="center"/>
    </xf>
    <xf numFmtId="0" fontId="14" fillId="0" borderId="0" xfId="0" applyFont="1"/>
    <xf numFmtId="43" fontId="14" fillId="0" borderId="0" xfId="20" applyFont="1"/>
    <xf numFmtId="0" fontId="14" fillId="30" borderId="2" xfId="0" applyFont="1" applyFill="1" applyBorder="1" applyAlignment="1">
      <alignment horizontal="center" vertical="center"/>
    </xf>
    <xf numFmtId="43" fontId="14" fillId="0" borderId="4" xfId="0" applyNumberFormat="1" applyFont="1" applyBorder="1"/>
    <xf numFmtId="17" fontId="14" fillId="0" borderId="2" xfId="20" applyNumberFormat="1" applyFont="1" applyBorder="1" applyAlignment="1">
      <alignment horizontal="center"/>
    </xf>
    <xf numFmtId="49" fontId="3" fillId="0" borderId="8" xfId="20" applyNumberFormat="1" applyFont="1" applyBorder="1" applyAlignment="1">
      <alignment horizontal="center" vertical="center"/>
    </xf>
    <xf numFmtId="43" fontId="11" fillId="0" borderId="9" xfId="20" applyFont="1" applyBorder="1" applyAlignment="1">
      <alignment horizontal="center"/>
    </xf>
    <xf numFmtId="43" fontId="11" fillId="0" borderId="10" xfId="20" applyFont="1" applyBorder="1" applyAlignment="1">
      <alignment horizontal="center"/>
    </xf>
    <xf numFmtId="43" fontId="11" fillId="6" borderId="9" xfId="20" applyFont="1" applyFill="1" applyBorder="1" applyAlignment="1">
      <alignment horizontal="center"/>
    </xf>
    <xf numFmtId="43" fontId="11" fillId="6" borderId="11" xfId="20" applyFont="1" applyFill="1" applyBorder="1" applyAlignment="1">
      <alignment horizontal="center"/>
    </xf>
    <xf numFmtId="43" fontId="12" fillId="31" borderId="12" xfId="0" applyNumberFormat="1" applyFont="1" applyFill="1" applyBorder="1" applyAlignment="1">
      <alignment horizontal="center" vertical="center"/>
    </xf>
    <xf numFmtId="43" fontId="12" fillId="31" borderId="0" xfId="0" applyNumberFormat="1" applyFont="1" applyFill="1" applyAlignment="1">
      <alignment horizontal="center" vertical="center"/>
    </xf>
    <xf numFmtId="43" fontId="12" fillId="31" borderId="13" xfId="0" applyNumberFormat="1" applyFont="1" applyFill="1" applyBorder="1" applyAlignment="1">
      <alignment horizontal="center" vertical="center"/>
    </xf>
    <xf numFmtId="49" fontId="22" fillId="0" borderId="8" xfId="2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  <cellStyle name="Comma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"/>
  <sheetViews>
    <sheetView view="pageBreakPreview" zoomScaleSheetLayoutView="100" workbookViewId="0" topLeftCell="B1">
      <selection activeCell="E2" sqref="E2"/>
    </sheetView>
  </sheetViews>
  <sheetFormatPr defaultColWidth="9.140625" defaultRowHeight="21.75"/>
  <cols>
    <col min="1" max="1" width="4.421875" style="10" hidden="1" customWidth="1"/>
    <col min="2" max="2" width="21.140625" style="2" customWidth="1"/>
    <col min="3" max="3" width="22.140625" style="1" customWidth="1"/>
    <col min="4" max="4" width="22.7109375" style="1" customWidth="1"/>
    <col min="5" max="5" width="17.57421875" style="1" customWidth="1"/>
    <col min="6" max="6" width="18.28125" style="1" customWidth="1"/>
    <col min="7" max="7" width="8.28125" style="1" customWidth="1"/>
    <col min="8" max="8" width="0.85546875" style="0" customWidth="1"/>
    <col min="9" max="9" width="23.28125" style="0" hidden="1" customWidth="1"/>
    <col min="10" max="10" width="13.57421875" style="0" bestFit="1" customWidth="1"/>
    <col min="11" max="11" width="11.00390625" style="0" bestFit="1" customWidth="1"/>
  </cols>
  <sheetData>
    <row r="1" spans="2:9" ht="50.25" customHeight="1">
      <c r="B1" s="101" t="s">
        <v>34</v>
      </c>
      <c r="C1" s="101"/>
      <c r="D1" s="101"/>
      <c r="E1" s="101"/>
      <c r="F1" s="101"/>
      <c r="G1" s="7">
        <v>0.05</v>
      </c>
      <c r="I1" s="53" t="s">
        <v>39</v>
      </c>
    </row>
    <row r="2" spans="1:9" ht="21.75">
      <c r="A2" s="11"/>
      <c r="B2" s="60" t="s">
        <v>6</v>
      </c>
      <c r="C2" s="60" t="s">
        <v>2</v>
      </c>
      <c r="D2" s="60" t="s">
        <v>41</v>
      </c>
      <c r="E2" s="60" t="s">
        <v>1</v>
      </c>
      <c r="F2" s="60" t="s">
        <v>3</v>
      </c>
      <c r="I2" s="57" t="s">
        <v>38</v>
      </c>
    </row>
    <row r="3" spans="1:11" ht="27" customHeight="1">
      <c r="A3" s="13"/>
      <c r="B3" s="48" t="s">
        <v>37</v>
      </c>
      <c r="C3" s="13"/>
      <c r="D3" s="49">
        <v>1242473760</v>
      </c>
      <c r="E3" s="4">
        <f>ROUND(D3*$G$1,4)</f>
        <v>62123688</v>
      </c>
      <c r="F3" s="4">
        <f>+E3</f>
        <v>62123688</v>
      </c>
      <c r="J3" s="50"/>
      <c r="K3" s="50"/>
    </row>
    <row r="4" spans="1:11" ht="27" customHeight="1">
      <c r="A4" s="12">
        <v>1</v>
      </c>
      <c r="B4" s="9">
        <v>242523</v>
      </c>
      <c r="C4" s="66">
        <v>8674250</v>
      </c>
      <c r="D4" s="67">
        <f>+D3+C4</f>
        <v>1251148010</v>
      </c>
      <c r="E4" s="4">
        <f>ROUND(C4*$G$1*(12-A4)/12,4)</f>
        <v>397569.7917</v>
      </c>
      <c r="F4" s="4">
        <f>+F3+E4</f>
        <v>62521257.7917</v>
      </c>
      <c r="I4" s="54">
        <v>6541788.75</v>
      </c>
      <c r="J4" s="46"/>
      <c r="K4" s="47"/>
    </row>
    <row r="5" spans="1:9" ht="27" customHeight="1">
      <c r="A5" s="12">
        <v>2</v>
      </c>
      <c r="B5" s="9">
        <v>242554</v>
      </c>
      <c r="C5" s="66">
        <v>8598950</v>
      </c>
      <c r="D5" s="67">
        <f aca="true" t="shared" si="0" ref="D5:D14">+D4+C5</f>
        <v>1259746960</v>
      </c>
      <c r="E5" s="4">
        <f aca="true" t="shared" si="1" ref="E5:E15">ROUND(C5*$G$1*(12-A5)/12,2)</f>
        <v>358289.58</v>
      </c>
      <c r="F5" s="4">
        <f aca="true" t="shared" si="2" ref="F5:F14">+F4+E5</f>
        <v>62879547.3717</v>
      </c>
      <c r="I5" s="54">
        <v>5914306.5</v>
      </c>
    </row>
    <row r="6" spans="1:9" ht="27" customHeight="1">
      <c r="A6" s="12">
        <v>3</v>
      </c>
      <c r="B6" s="9">
        <v>242583</v>
      </c>
      <c r="C6" s="66">
        <v>8590850</v>
      </c>
      <c r="D6" s="67">
        <f t="shared" si="0"/>
        <v>1268337810</v>
      </c>
      <c r="E6" s="4">
        <f t="shared" si="1"/>
        <v>322156.88</v>
      </c>
      <c r="F6" s="4">
        <f t="shared" si="2"/>
        <v>63201704.2517</v>
      </c>
      <c r="I6" s="54">
        <v>6516210</v>
      </c>
    </row>
    <row r="7" spans="1:9" ht="27" customHeight="1">
      <c r="A7" s="12">
        <v>4</v>
      </c>
      <c r="B7" s="9">
        <v>242614</v>
      </c>
      <c r="C7" s="66">
        <v>8594850</v>
      </c>
      <c r="D7" s="67">
        <f t="shared" si="0"/>
        <v>1276932660</v>
      </c>
      <c r="E7" s="4">
        <f t="shared" si="1"/>
        <v>286495</v>
      </c>
      <c r="F7" s="4">
        <f t="shared" si="2"/>
        <v>63488199.2517</v>
      </c>
      <c r="I7" s="54">
        <v>6301238</v>
      </c>
    </row>
    <row r="8" spans="1:9" ht="27" customHeight="1">
      <c r="A8" s="12">
        <v>5</v>
      </c>
      <c r="B8" s="9">
        <v>242644</v>
      </c>
      <c r="C8" s="66">
        <v>8566450</v>
      </c>
      <c r="D8" s="67">
        <f t="shared" si="0"/>
        <v>1285499110</v>
      </c>
      <c r="E8" s="4">
        <f t="shared" si="1"/>
        <v>249854.79</v>
      </c>
      <c r="F8" s="4">
        <f t="shared" si="2"/>
        <v>63738054.0417</v>
      </c>
      <c r="I8" s="54">
        <v>6466975.25</v>
      </c>
    </row>
    <row r="9" spans="1:9" ht="27" customHeight="1">
      <c r="A9" s="12">
        <v>6</v>
      </c>
      <c r="B9" s="9">
        <v>242675</v>
      </c>
      <c r="C9" s="66">
        <v>8540150</v>
      </c>
      <c r="D9" s="67">
        <f t="shared" si="0"/>
        <v>1294039260</v>
      </c>
      <c r="E9" s="4">
        <f t="shared" si="1"/>
        <v>213503.75</v>
      </c>
      <c r="F9" s="4">
        <f t="shared" si="2"/>
        <v>63951557.7917</v>
      </c>
      <c r="I9" s="54">
        <v>6317865.5</v>
      </c>
    </row>
    <row r="10" spans="1:9" ht="27" customHeight="1">
      <c r="A10" s="12">
        <v>7</v>
      </c>
      <c r="B10" s="9">
        <v>242705</v>
      </c>
      <c r="C10" s="66">
        <v>8530550</v>
      </c>
      <c r="D10" s="67">
        <f t="shared" si="0"/>
        <v>1302569810</v>
      </c>
      <c r="E10" s="4">
        <f t="shared" si="1"/>
        <v>177719.79</v>
      </c>
      <c r="F10" s="4">
        <f t="shared" si="2"/>
        <v>64129277.5817</v>
      </c>
      <c r="I10" s="54">
        <v>6494687.5</v>
      </c>
    </row>
    <row r="11" spans="1:9" ht="27" customHeight="1">
      <c r="A11" s="12">
        <v>8</v>
      </c>
      <c r="B11" s="9">
        <v>242736</v>
      </c>
      <c r="C11" s="66">
        <v>8519050</v>
      </c>
      <c r="D11" s="67">
        <f t="shared" si="0"/>
        <v>1311088860</v>
      </c>
      <c r="E11" s="4">
        <f t="shared" si="1"/>
        <v>141984.17</v>
      </c>
      <c r="F11" s="4">
        <f t="shared" si="2"/>
        <v>64271261.7517</v>
      </c>
      <c r="I11" s="54">
        <v>6453506.75</v>
      </c>
    </row>
    <row r="12" spans="1:9" ht="27" customHeight="1">
      <c r="A12" s="12">
        <v>9</v>
      </c>
      <c r="B12" s="9">
        <v>242767</v>
      </c>
      <c r="C12" s="66">
        <v>8505250</v>
      </c>
      <c r="D12" s="67">
        <f t="shared" si="0"/>
        <v>1319594110</v>
      </c>
      <c r="E12" s="4">
        <f t="shared" si="1"/>
        <v>106315.63</v>
      </c>
      <c r="F12" s="4">
        <f t="shared" si="2"/>
        <v>64377577.3817</v>
      </c>
      <c r="I12" s="54">
        <v>6381531.25</v>
      </c>
    </row>
    <row r="13" spans="1:9" ht="27" customHeight="1">
      <c r="A13" s="12">
        <v>10</v>
      </c>
      <c r="B13" s="9">
        <v>242797</v>
      </c>
      <c r="C13" s="66">
        <v>8486350</v>
      </c>
      <c r="D13" s="67">
        <f t="shared" si="0"/>
        <v>1328080460</v>
      </c>
      <c r="E13" s="4">
        <f t="shared" si="1"/>
        <v>70719.58</v>
      </c>
      <c r="F13" s="4">
        <f t="shared" si="2"/>
        <v>64448296.9617</v>
      </c>
      <c r="I13" s="55">
        <v>6430398.75</v>
      </c>
    </row>
    <row r="14" spans="1:9" ht="27" customHeight="1">
      <c r="A14" s="12">
        <v>11</v>
      </c>
      <c r="B14" s="9">
        <v>242828</v>
      </c>
      <c r="C14" s="51">
        <v>8487550</v>
      </c>
      <c r="D14" s="67">
        <f t="shared" si="0"/>
        <v>1336568010</v>
      </c>
      <c r="E14" s="4">
        <f t="shared" si="1"/>
        <v>35364.79</v>
      </c>
      <c r="F14" s="4">
        <f t="shared" si="2"/>
        <v>64483661.7517</v>
      </c>
      <c r="I14" s="55">
        <v>6300379.75</v>
      </c>
    </row>
    <row r="15" spans="1:9" ht="27" customHeight="1" hidden="1">
      <c r="A15" s="12">
        <v>12</v>
      </c>
      <c r="B15" s="9">
        <v>242858</v>
      </c>
      <c r="C15" s="51"/>
      <c r="D15" s="4"/>
      <c r="E15" s="4">
        <f t="shared" si="1"/>
        <v>0</v>
      </c>
      <c r="F15" s="4"/>
      <c r="I15" s="56">
        <v>6400000</v>
      </c>
    </row>
    <row r="16" spans="3:9" ht="27" customHeight="1" thickBot="1">
      <c r="C16" s="3">
        <f>SUM(C4:C15)</f>
        <v>94094250</v>
      </c>
      <c r="E16" s="14">
        <f>SUM(E3:E15)</f>
        <v>64483661.7517</v>
      </c>
      <c r="I16" s="58">
        <f>SUM(I4:I15)</f>
        <v>76518888</v>
      </c>
    </row>
    <row r="17" spans="1:9" ht="36.75" customHeight="1" thickBot="1" thickTop="1">
      <c r="A17"/>
      <c r="C17" s="64" t="s">
        <v>7</v>
      </c>
      <c r="E17" s="59">
        <f>ROUNDDOWN(SUM(E3:E15)*4,0)/4</f>
        <v>64483661.75</v>
      </c>
      <c r="I17" s="47"/>
    </row>
    <row r="18" spans="1:4" ht="32.25" customHeight="1" hidden="1" thickTop="1">
      <c r="A18"/>
      <c r="B18" s="5" t="s">
        <v>4</v>
      </c>
      <c r="C18" s="6" t="s">
        <v>35</v>
      </c>
      <c r="D18" s="6"/>
    </row>
    <row r="19" spans="1:4" ht="32.25" customHeight="1" hidden="1">
      <c r="A19"/>
      <c r="C19" s="8" t="s">
        <v>5</v>
      </c>
      <c r="D19" s="6"/>
    </row>
    <row r="20" spans="1:4" ht="32.25" customHeight="1" hidden="1">
      <c r="A20"/>
      <c r="C20" s="8" t="s">
        <v>36</v>
      </c>
      <c r="D20" s="6"/>
    </row>
    <row r="21" spans="1:4" ht="32.25" customHeight="1" hidden="1">
      <c r="A21"/>
      <c r="C21" s="8" t="s">
        <v>28</v>
      </c>
      <c r="D21" s="6"/>
    </row>
    <row r="22" spans="1:4" ht="14.25" customHeight="1" thickTop="1">
      <c r="A22"/>
      <c r="C22" s="8"/>
      <c r="D22" s="6"/>
    </row>
    <row r="23" spans="1:4" ht="36.75" customHeight="1">
      <c r="A23"/>
      <c r="B23" s="61" t="s">
        <v>40</v>
      </c>
      <c r="C23"/>
      <c r="D23" s="65" t="s">
        <v>25</v>
      </c>
    </row>
    <row r="24" spans="1:4" ht="30" thickBot="1">
      <c r="A24"/>
      <c r="B24" s="15">
        <f>I16*5.05%</f>
        <v>3864203.8439999996</v>
      </c>
      <c r="C24"/>
      <c r="D24" s="62">
        <f>E17+B24</f>
        <v>68347865.594</v>
      </c>
    </row>
    <row r="25" spans="1:4" ht="28.5" thickTop="1">
      <c r="A25"/>
      <c r="B25" s="16" t="s">
        <v>30</v>
      </c>
      <c r="C25"/>
      <c r="D25" s="17">
        <v>0</v>
      </c>
    </row>
    <row r="26" spans="1:4" ht="21.75">
      <c r="A26"/>
      <c r="B26" s="16" t="s">
        <v>31</v>
      </c>
      <c r="C26"/>
      <c r="D26" s="17">
        <v>0</v>
      </c>
    </row>
    <row r="27" spans="1:4" ht="21.75">
      <c r="A27"/>
      <c r="B27"/>
      <c r="C27"/>
      <c r="D27" s="63" t="s">
        <v>32</v>
      </c>
    </row>
    <row r="28" spans="1:4" ht="28.5" thickBot="1">
      <c r="A28"/>
      <c r="B28"/>
      <c r="C28"/>
      <c r="D28" s="18">
        <f>D24+D25+D26</f>
        <v>68347865.594</v>
      </c>
    </row>
    <row r="29" ht="28.5" thickTop="1">
      <c r="A29"/>
    </row>
  </sheetData>
  <mergeCells count="1">
    <mergeCell ref="B1:F1"/>
  </mergeCells>
  <printOptions horizontalCentered="1"/>
  <pageMargins left="0.1968503937007874" right="0.1968503937007874" top="0.3937007874015748" bottom="0.3937007874015748" header="0.3937007874015748" footer="0.3937007874015748"/>
  <pageSetup fitToHeight="0" fitToWidth="1" horizontalDpi="144" verticalDpi="144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6"/>
  <sheetViews>
    <sheetView view="pageBreakPreview" zoomScaleSheetLayoutView="100" workbookViewId="0" topLeftCell="A7">
      <pane xSplit="3300" topLeftCell="H1" activePane="topRight" state="split"/>
      <selection pane="topLeft" activeCell="A89" sqref="A89"/>
      <selection pane="topRight" activeCell="K13" sqref="K13"/>
    </sheetView>
  </sheetViews>
  <sheetFormatPr defaultColWidth="9.140625" defaultRowHeight="21.75"/>
  <cols>
    <col min="1" max="1" width="11.140625" style="19" customWidth="1"/>
    <col min="2" max="2" width="16.57421875" style="34" customWidth="1"/>
    <col min="3" max="3" width="15.140625" style="34" bestFit="1" customWidth="1"/>
    <col min="4" max="4" width="18.00390625" style="34" customWidth="1"/>
    <col min="5" max="5" width="16.28125" style="34" customWidth="1"/>
    <col min="6" max="9" width="15.140625" style="34" bestFit="1" customWidth="1"/>
    <col min="10" max="10" width="16.140625" style="34" customWidth="1"/>
    <col min="11" max="11" width="15.140625" style="34" bestFit="1" customWidth="1"/>
    <col min="12" max="12" width="18.140625" style="34" customWidth="1"/>
    <col min="13" max="13" width="15.57421875" style="34" customWidth="1"/>
    <col min="14" max="14" width="22.7109375" style="19" customWidth="1"/>
    <col min="15" max="15" width="5.00390625" style="19" customWidth="1"/>
    <col min="16" max="16" width="21.8515625" style="19" customWidth="1"/>
    <col min="17" max="16384" width="9.140625" style="19" customWidth="1"/>
  </cols>
  <sheetData>
    <row r="1" spans="2:14" ht="21.75">
      <c r="B1" s="20" t="s">
        <v>8</v>
      </c>
      <c r="C1" s="21" t="s">
        <v>9</v>
      </c>
      <c r="D1" s="22" t="s">
        <v>10</v>
      </c>
      <c r="E1" s="23" t="s">
        <v>11</v>
      </c>
      <c r="F1" s="24" t="s">
        <v>12</v>
      </c>
      <c r="G1" s="25" t="s">
        <v>13</v>
      </c>
      <c r="H1" s="26" t="s">
        <v>14</v>
      </c>
      <c r="I1" s="27" t="s">
        <v>15</v>
      </c>
      <c r="J1" s="28" t="s">
        <v>16</v>
      </c>
      <c r="K1" s="29" t="s">
        <v>17</v>
      </c>
      <c r="L1" s="30" t="s">
        <v>18</v>
      </c>
      <c r="M1" s="31" t="s">
        <v>19</v>
      </c>
      <c r="N1" s="32" t="s">
        <v>21</v>
      </c>
    </row>
    <row r="2" spans="1:16" ht="21.75" customHeight="1">
      <c r="A2" s="33" t="s">
        <v>27</v>
      </c>
      <c r="B2" s="34">
        <v>1056</v>
      </c>
      <c r="C2" s="34">
        <v>928</v>
      </c>
      <c r="D2" s="34">
        <v>1018.25</v>
      </c>
      <c r="E2" s="34">
        <v>1026.75</v>
      </c>
      <c r="F2" s="34">
        <v>978.25</v>
      </c>
      <c r="G2" s="34">
        <v>1015</v>
      </c>
      <c r="H2" s="34">
        <v>994.25</v>
      </c>
      <c r="I2" s="34">
        <v>1087</v>
      </c>
      <c r="J2" s="34">
        <v>1038.75</v>
      </c>
      <c r="K2" s="34">
        <v>1018</v>
      </c>
      <c r="L2" s="34">
        <v>1024.25</v>
      </c>
      <c r="M2" s="34">
        <v>1092.5</v>
      </c>
      <c r="N2" s="106">
        <f>SUM(B6:M6)</f>
        <v>33424.75</v>
      </c>
      <c r="P2" s="35" t="s">
        <v>29</v>
      </c>
    </row>
    <row r="3" spans="1:16" ht="21.75">
      <c r="A3" s="36" t="s">
        <v>20</v>
      </c>
      <c r="B3" s="37">
        <v>184</v>
      </c>
      <c r="C3" s="37">
        <v>132.5</v>
      </c>
      <c r="D3" s="37">
        <v>133.5</v>
      </c>
      <c r="E3" s="37">
        <v>161.75</v>
      </c>
      <c r="F3" s="37">
        <v>81.5</v>
      </c>
      <c r="G3" s="37">
        <v>136.75</v>
      </c>
      <c r="H3" s="37">
        <v>82.75</v>
      </c>
      <c r="I3" s="37">
        <v>167</v>
      </c>
      <c r="J3" s="37">
        <v>140</v>
      </c>
      <c r="K3" s="37">
        <v>84.75</v>
      </c>
      <c r="L3" s="37">
        <v>114</v>
      </c>
      <c r="M3" s="37">
        <v>143.25</v>
      </c>
      <c r="N3" s="107"/>
      <c r="O3" s="38"/>
      <c r="P3" s="39">
        <v>5259</v>
      </c>
    </row>
    <row r="4" spans="1:14" ht="21.75">
      <c r="A4" s="40" t="s">
        <v>26</v>
      </c>
      <c r="B4" s="34">
        <v>1907</v>
      </c>
      <c r="C4" s="34">
        <v>1696</v>
      </c>
      <c r="D4" s="34">
        <v>1847.25</v>
      </c>
      <c r="E4" s="34">
        <v>1759</v>
      </c>
      <c r="F4" s="34">
        <v>1787.75</v>
      </c>
      <c r="G4" s="34">
        <v>3269.75</v>
      </c>
      <c r="H4" s="34">
        <v>1965</v>
      </c>
      <c r="I4" s="34">
        <v>1965</v>
      </c>
      <c r="J4" s="34">
        <v>1901.75</v>
      </c>
      <c r="K4" s="34">
        <v>1965</v>
      </c>
      <c r="L4" s="34">
        <v>1873.5</v>
      </c>
      <c r="M4" s="34">
        <v>1906.5</v>
      </c>
      <c r="N4" s="107"/>
    </row>
    <row r="5" spans="1:16" ht="21.75">
      <c r="A5" s="36" t="s">
        <v>20</v>
      </c>
      <c r="B5" s="41"/>
      <c r="C5" s="41"/>
      <c r="D5" s="41">
        <v>0</v>
      </c>
      <c r="E5" s="41">
        <v>0</v>
      </c>
      <c r="F5" s="41"/>
      <c r="G5" s="41">
        <v>1134</v>
      </c>
      <c r="H5" s="41">
        <v>0</v>
      </c>
      <c r="I5" s="41">
        <v>0</v>
      </c>
      <c r="J5" s="41"/>
      <c r="K5" s="41">
        <v>0</v>
      </c>
      <c r="L5" s="41"/>
      <c r="M5" s="41">
        <v>0</v>
      </c>
      <c r="N5" s="107"/>
      <c r="P5" s="52" t="s">
        <v>33</v>
      </c>
    </row>
    <row r="6" spans="2:16" ht="18.75" thickBot="1">
      <c r="B6" s="42">
        <f aca="true" t="shared" si="0" ref="B6:L6">(B2-B3)+(B4-B5)</f>
        <v>2779</v>
      </c>
      <c r="C6" s="42">
        <f t="shared" si="0"/>
        <v>2491.5</v>
      </c>
      <c r="D6" s="42">
        <f t="shared" si="0"/>
        <v>2732</v>
      </c>
      <c r="E6" s="42">
        <f t="shared" si="0"/>
        <v>2624</v>
      </c>
      <c r="F6" s="42">
        <f t="shared" si="0"/>
        <v>2684.5</v>
      </c>
      <c r="G6" s="42">
        <f t="shared" si="0"/>
        <v>3014</v>
      </c>
      <c r="H6" s="42">
        <f t="shared" si="0"/>
        <v>2876.5</v>
      </c>
      <c r="I6" s="42">
        <f t="shared" si="0"/>
        <v>2885</v>
      </c>
      <c r="J6" s="42">
        <f t="shared" si="0"/>
        <v>2800.5</v>
      </c>
      <c r="K6" s="42">
        <f t="shared" si="0"/>
        <v>2898.25</v>
      </c>
      <c r="L6" s="42">
        <f t="shared" si="0"/>
        <v>2783.75</v>
      </c>
      <c r="M6" s="42">
        <f>(M2-M3)+(M4-M5)</f>
        <v>2855.75</v>
      </c>
      <c r="N6" s="108"/>
      <c r="P6" s="34">
        <v>10671.75</v>
      </c>
    </row>
    <row r="7" ht="19.5" thickBot="1" thickTop="1"/>
    <row r="8" spans="12:16" ht="18.75" thickBot="1">
      <c r="L8" s="102" t="s">
        <v>22</v>
      </c>
      <c r="M8" s="103"/>
      <c r="N8" s="43">
        <f>N2*7.1%</f>
        <v>2373.1572499999997</v>
      </c>
      <c r="P8" s="44">
        <f>P6-N2</f>
        <v>-22753</v>
      </c>
    </row>
    <row r="9" spans="12:14" ht="18.75" thickBot="1">
      <c r="L9" s="104" t="s">
        <v>23</v>
      </c>
      <c r="M9" s="105"/>
      <c r="N9" s="45">
        <f>ROUNDDOWN(SUM(N8)*4,0)/4</f>
        <v>2373</v>
      </c>
    </row>
    <row r="11" spans="2:14" ht="21.75">
      <c r="B11" s="20" t="s">
        <v>8</v>
      </c>
      <c r="C11" s="21" t="s">
        <v>9</v>
      </c>
      <c r="D11" s="22" t="s">
        <v>10</v>
      </c>
      <c r="E11" s="23" t="s">
        <v>11</v>
      </c>
      <c r="F11" s="24" t="s">
        <v>12</v>
      </c>
      <c r="G11" s="25" t="s">
        <v>13</v>
      </c>
      <c r="H11" s="26" t="s">
        <v>14</v>
      </c>
      <c r="I11" s="27" t="s">
        <v>15</v>
      </c>
      <c r="J11" s="28" t="s">
        <v>16</v>
      </c>
      <c r="K11" s="29" t="s">
        <v>17</v>
      </c>
      <c r="L11" s="30" t="s">
        <v>18</v>
      </c>
      <c r="M11" s="31" t="s">
        <v>19</v>
      </c>
      <c r="N11" s="32" t="s">
        <v>21</v>
      </c>
    </row>
    <row r="12" spans="1:16" ht="21.75" customHeight="1">
      <c r="A12" s="33" t="s">
        <v>27</v>
      </c>
      <c r="B12" s="34">
        <v>19.75</v>
      </c>
      <c r="C12" s="34">
        <v>113.75</v>
      </c>
      <c r="D12" s="34">
        <v>96.75</v>
      </c>
      <c r="E12" s="34">
        <v>88.25</v>
      </c>
      <c r="F12" s="34">
        <v>86</v>
      </c>
      <c r="G12" s="34">
        <v>78</v>
      </c>
      <c r="H12" s="34">
        <v>75.5</v>
      </c>
      <c r="I12" s="34">
        <v>70.25</v>
      </c>
      <c r="J12" s="34">
        <v>64.75</v>
      </c>
      <c r="K12" s="34">
        <v>64.25</v>
      </c>
      <c r="L12" s="34">
        <v>170.5</v>
      </c>
      <c r="M12" s="34">
        <v>142.25</v>
      </c>
      <c r="N12" s="106">
        <f>SUM(B16:M16)</f>
        <v>9977.75</v>
      </c>
      <c r="P12" s="35" t="s">
        <v>29</v>
      </c>
    </row>
    <row r="13" spans="1:16" ht="21.75">
      <c r="A13" s="36" t="s">
        <v>20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10</v>
      </c>
      <c r="M13" s="37">
        <v>0</v>
      </c>
      <c r="N13" s="107"/>
      <c r="O13" s="38"/>
      <c r="P13" s="39">
        <v>16831</v>
      </c>
    </row>
    <row r="14" spans="1:14" ht="21.75">
      <c r="A14" s="40" t="s">
        <v>26</v>
      </c>
      <c r="B14" s="34">
        <v>0</v>
      </c>
      <c r="C14" s="34">
        <v>0</v>
      </c>
      <c r="D14" s="34">
        <v>0</v>
      </c>
      <c r="E14" s="34">
        <v>1699</v>
      </c>
      <c r="F14" s="34">
        <v>979</v>
      </c>
      <c r="G14" s="34">
        <v>929.5</v>
      </c>
      <c r="H14" s="34">
        <v>941.75</v>
      </c>
      <c r="I14" s="34">
        <v>923</v>
      </c>
      <c r="J14" s="34">
        <v>875</v>
      </c>
      <c r="K14" s="34">
        <v>885.25</v>
      </c>
      <c r="L14" s="34">
        <v>838.25</v>
      </c>
      <c r="M14" s="34">
        <v>847</v>
      </c>
      <c r="N14" s="107"/>
    </row>
    <row r="15" spans="1:16" ht="21.75">
      <c r="A15" s="36" t="s">
        <v>20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107"/>
      <c r="P15" s="52" t="s">
        <v>33</v>
      </c>
    </row>
    <row r="16" spans="2:16" ht="18.75" thickBot="1">
      <c r="B16" s="42">
        <f aca="true" t="shared" si="1" ref="B16:L16">(B12-B13)+(B14-B15)</f>
        <v>19.75</v>
      </c>
      <c r="C16" s="42">
        <f t="shared" si="1"/>
        <v>113.75</v>
      </c>
      <c r="D16" s="42">
        <f t="shared" si="1"/>
        <v>96.75</v>
      </c>
      <c r="E16" s="42">
        <f t="shared" si="1"/>
        <v>1787.25</v>
      </c>
      <c r="F16" s="42">
        <f t="shared" si="1"/>
        <v>1065</v>
      </c>
      <c r="G16" s="42">
        <f t="shared" si="1"/>
        <v>1007.5</v>
      </c>
      <c r="H16" s="42">
        <f t="shared" si="1"/>
        <v>1017.25</v>
      </c>
      <c r="I16" s="42">
        <f t="shared" si="1"/>
        <v>993.25</v>
      </c>
      <c r="J16" s="42">
        <f t="shared" si="1"/>
        <v>939.75</v>
      </c>
      <c r="K16" s="42">
        <f t="shared" si="1"/>
        <v>949.5</v>
      </c>
      <c r="L16" s="42">
        <f t="shared" si="1"/>
        <v>998.75</v>
      </c>
      <c r="M16" s="42">
        <f>(M12-M13)+(M14-M15)</f>
        <v>989.25</v>
      </c>
      <c r="N16" s="108"/>
      <c r="P16" s="34">
        <v>282.5</v>
      </c>
    </row>
    <row r="17" ht="19.5" thickBot="1" thickTop="1"/>
    <row r="18" spans="12:16" ht="18.75" thickBot="1">
      <c r="L18" s="102" t="s">
        <v>22</v>
      </c>
      <c r="M18" s="103"/>
      <c r="N18" s="43">
        <f>N12*7.1%</f>
        <v>708.4202499999999</v>
      </c>
      <c r="P18" s="44">
        <f>P16-N12</f>
        <v>-9695.25</v>
      </c>
    </row>
    <row r="19" spans="12:14" ht="18.75" thickBot="1">
      <c r="L19" s="104" t="s">
        <v>23</v>
      </c>
      <c r="M19" s="105"/>
      <c r="N19" s="45">
        <f>ROUNDDOWN(SUM(N18)*4,0)/4</f>
        <v>708.25</v>
      </c>
    </row>
    <row r="21" spans="2:14" ht="21.75">
      <c r="B21" s="20" t="s">
        <v>8</v>
      </c>
      <c r="C21" s="21" t="s">
        <v>9</v>
      </c>
      <c r="D21" s="22" t="s">
        <v>10</v>
      </c>
      <c r="E21" s="23" t="s">
        <v>11</v>
      </c>
      <c r="F21" s="24" t="s">
        <v>12</v>
      </c>
      <c r="G21" s="25" t="s">
        <v>13</v>
      </c>
      <c r="H21" s="26" t="s">
        <v>14</v>
      </c>
      <c r="I21" s="27" t="s">
        <v>15</v>
      </c>
      <c r="J21" s="28" t="s">
        <v>16</v>
      </c>
      <c r="K21" s="29" t="s">
        <v>17</v>
      </c>
      <c r="L21" s="30" t="s">
        <v>18</v>
      </c>
      <c r="M21" s="31" t="s">
        <v>19</v>
      </c>
      <c r="N21" s="32" t="s">
        <v>21</v>
      </c>
    </row>
    <row r="22" spans="1:16" ht="21.75" customHeight="1">
      <c r="A22" s="33" t="s">
        <v>27</v>
      </c>
      <c r="B22" s="34">
        <v>0</v>
      </c>
      <c r="J22" s="34">
        <v>0</v>
      </c>
      <c r="N22" s="106">
        <f>SUM(B26:M26)</f>
        <v>70784.25</v>
      </c>
      <c r="P22" s="35" t="s">
        <v>29</v>
      </c>
    </row>
    <row r="23" spans="1:16" ht="21.75">
      <c r="A23" s="36" t="s">
        <v>20</v>
      </c>
      <c r="B23" s="37">
        <v>0</v>
      </c>
      <c r="C23" s="37">
        <v>0</v>
      </c>
      <c r="D23" s="37">
        <v>0</v>
      </c>
      <c r="E23" s="37"/>
      <c r="F23" s="37">
        <v>0</v>
      </c>
      <c r="G23" s="37">
        <v>0</v>
      </c>
      <c r="H23" s="37"/>
      <c r="I23" s="37">
        <v>0</v>
      </c>
      <c r="J23" s="37"/>
      <c r="K23" s="37">
        <v>0</v>
      </c>
      <c r="L23" s="37">
        <v>0</v>
      </c>
      <c r="M23" s="37"/>
      <c r="N23" s="107"/>
      <c r="O23" s="38"/>
      <c r="P23" s="39">
        <v>8609</v>
      </c>
    </row>
    <row r="24" spans="1:14" ht="21.75">
      <c r="A24" s="40" t="s">
        <v>26</v>
      </c>
      <c r="B24" s="34">
        <v>6101.75</v>
      </c>
      <c r="C24" s="34">
        <v>5511.25</v>
      </c>
      <c r="D24" s="34">
        <v>6080.5</v>
      </c>
      <c r="E24" s="34">
        <v>5866.5</v>
      </c>
      <c r="F24" s="34">
        <v>6042.5</v>
      </c>
      <c r="G24" s="34">
        <v>5829.5</v>
      </c>
      <c r="H24" s="34">
        <v>6004</v>
      </c>
      <c r="I24" s="34">
        <v>5985.25</v>
      </c>
      <c r="J24" s="34">
        <v>5773.75</v>
      </c>
      <c r="K24" s="34">
        <v>5946.25</v>
      </c>
      <c r="L24" s="34">
        <v>5736</v>
      </c>
      <c r="M24" s="34">
        <v>5907</v>
      </c>
      <c r="N24" s="107"/>
    </row>
    <row r="25" spans="1:16" ht="21.75">
      <c r="A25" s="36" t="s">
        <v>20</v>
      </c>
      <c r="B25" s="41"/>
      <c r="C25" s="41">
        <v>0</v>
      </c>
      <c r="D25" s="41">
        <v>0</v>
      </c>
      <c r="E25" s="41">
        <v>0</v>
      </c>
      <c r="F25" s="41"/>
      <c r="G25" s="41">
        <v>0</v>
      </c>
      <c r="H25" s="41"/>
      <c r="I25" s="41"/>
      <c r="J25" s="41"/>
      <c r="K25" s="41">
        <v>0</v>
      </c>
      <c r="L25" s="41"/>
      <c r="M25" s="41">
        <v>0</v>
      </c>
      <c r="N25" s="107"/>
      <c r="P25" s="52" t="s">
        <v>33</v>
      </c>
    </row>
    <row r="26" spans="2:16" ht="18.75" thickBot="1">
      <c r="B26" s="42">
        <f aca="true" t="shared" si="2" ref="B26:L26">(B22-B23)+(B24-B25)</f>
        <v>6101.75</v>
      </c>
      <c r="C26" s="42">
        <f t="shared" si="2"/>
        <v>5511.25</v>
      </c>
      <c r="D26" s="42">
        <f t="shared" si="2"/>
        <v>6080.5</v>
      </c>
      <c r="E26" s="42">
        <f t="shared" si="2"/>
        <v>5866.5</v>
      </c>
      <c r="F26" s="42">
        <f t="shared" si="2"/>
        <v>6042.5</v>
      </c>
      <c r="G26" s="42">
        <f t="shared" si="2"/>
        <v>5829.5</v>
      </c>
      <c r="H26" s="42">
        <f t="shared" si="2"/>
        <v>6004</v>
      </c>
      <c r="I26" s="42">
        <f t="shared" si="2"/>
        <v>5985.25</v>
      </c>
      <c r="J26" s="42">
        <f t="shared" si="2"/>
        <v>5773.75</v>
      </c>
      <c r="K26" s="42">
        <f t="shared" si="2"/>
        <v>5946.25</v>
      </c>
      <c r="L26" s="42">
        <f t="shared" si="2"/>
        <v>5736</v>
      </c>
      <c r="M26" s="42">
        <f>(M22-M23)+(M24-M25)</f>
        <v>5907</v>
      </c>
      <c r="N26" s="108"/>
      <c r="P26" s="34">
        <v>157.25</v>
      </c>
    </row>
    <row r="27" ht="19.5" thickBot="1" thickTop="1"/>
    <row r="28" spans="12:16" ht="18.75" thickBot="1">
      <c r="L28" s="102" t="s">
        <v>22</v>
      </c>
      <c r="M28" s="103"/>
      <c r="N28" s="43">
        <f>N22*7.1%</f>
        <v>5025.68175</v>
      </c>
      <c r="P28" s="44">
        <f>P26-N22</f>
        <v>-70627</v>
      </c>
    </row>
    <row r="29" spans="12:14" ht="18.75" thickBot="1">
      <c r="L29" s="104" t="s">
        <v>23</v>
      </c>
      <c r="M29" s="105"/>
      <c r="N29" s="45">
        <f>ROUNDDOWN(SUM(N28)*4,0)/4</f>
        <v>5025.5</v>
      </c>
    </row>
    <row r="30" spans="2:14" ht="21.75">
      <c r="B30" s="20" t="s">
        <v>8</v>
      </c>
      <c r="C30" s="21" t="s">
        <v>9</v>
      </c>
      <c r="D30" s="22" t="s">
        <v>10</v>
      </c>
      <c r="E30" s="23" t="s">
        <v>11</v>
      </c>
      <c r="F30" s="24" t="s">
        <v>12</v>
      </c>
      <c r="G30" s="25" t="s">
        <v>13</v>
      </c>
      <c r="H30" s="26" t="s">
        <v>14</v>
      </c>
      <c r="I30" s="27" t="s">
        <v>15</v>
      </c>
      <c r="J30" s="28" t="s">
        <v>16</v>
      </c>
      <c r="K30" s="29" t="s">
        <v>17</v>
      </c>
      <c r="L30" s="30" t="s">
        <v>18</v>
      </c>
      <c r="M30" s="31" t="s">
        <v>19</v>
      </c>
      <c r="N30" s="32" t="s">
        <v>21</v>
      </c>
    </row>
    <row r="31" spans="1:16" ht="21.75" customHeight="1">
      <c r="A31" s="33" t="s">
        <v>27</v>
      </c>
      <c r="B31" s="34">
        <v>45.25</v>
      </c>
      <c r="C31" s="34">
        <v>37</v>
      </c>
      <c r="D31" s="34">
        <v>36.5</v>
      </c>
      <c r="E31" s="34">
        <v>31</v>
      </c>
      <c r="F31" s="34">
        <v>72.5</v>
      </c>
      <c r="G31" s="34">
        <v>56</v>
      </c>
      <c r="H31" s="34">
        <v>51.25</v>
      </c>
      <c r="I31" s="34">
        <v>44.75</v>
      </c>
      <c r="J31" s="34">
        <v>97.75</v>
      </c>
      <c r="K31" s="34">
        <v>77</v>
      </c>
      <c r="L31" s="34">
        <v>67.75</v>
      </c>
      <c r="M31" s="34">
        <v>62.75</v>
      </c>
      <c r="N31" s="106">
        <f>SUM(B35:M35)</f>
        <v>671</v>
      </c>
      <c r="P31" s="35" t="s">
        <v>29</v>
      </c>
    </row>
    <row r="32" spans="1:16" ht="21.75">
      <c r="A32" s="36" t="s">
        <v>20</v>
      </c>
      <c r="B32" s="37"/>
      <c r="C32" s="37">
        <v>0</v>
      </c>
      <c r="D32" s="37">
        <v>0</v>
      </c>
      <c r="E32" s="37"/>
      <c r="F32" s="37">
        <v>2.5</v>
      </c>
      <c r="G32" s="37">
        <v>0</v>
      </c>
      <c r="H32" s="37">
        <v>0</v>
      </c>
      <c r="I32" s="37">
        <v>0</v>
      </c>
      <c r="J32" s="37">
        <v>6</v>
      </c>
      <c r="K32" s="37">
        <v>0</v>
      </c>
      <c r="L32" s="37">
        <v>0</v>
      </c>
      <c r="M32" s="37">
        <v>0</v>
      </c>
      <c r="N32" s="107"/>
      <c r="O32" s="38"/>
      <c r="P32" s="39">
        <v>17422</v>
      </c>
    </row>
    <row r="33" spans="1:14" ht="21.75">
      <c r="A33" s="40" t="s">
        <v>26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107"/>
    </row>
    <row r="34" spans="1:16" ht="21.75">
      <c r="A34" s="36" t="s">
        <v>20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107"/>
      <c r="P34" s="52" t="s">
        <v>33</v>
      </c>
    </row>
    <row r="35" spans="2:16" ht="18.75" thickBot="1">
      <c r="B35" s="42">
        <f aca="true" t="shared" si="3" ref="B35:L35">(B31-B32)+(B33-B34)</f>
        <v>45.25</v>
      </c>
      <c r="C35" s="42">
        <f t="shared" si="3"/>
        <v>37</v>
      </c>
      <c r="D35" s="42">
        <f t="shared" si="3"/>
        <v>36.5</v>
      </c>
      <c r="E35" s="42">
        <f t="shared" si="3"/>
        <v>31</v>
      </c>
      <c r="F35" s="42">
        <f t="shared" si="3"/>
        <v>70</v>
      </c>
      <c r="G35" s="42">
        <f t="shared" si="3"/>
        <v>56</v>
      </c>
      <c r="H35" s="42">
        <f t="shared" si="3"/>
        <v>51.25</v>
      </c>
      <c r="I35" s="42">
        <f t="shared" si="3"/>
        <v>44.75</v>
      </c>
      <c r="J35" s="42">
        <f t="shared" si="3"/>
        <v>91.75</v>
      </c>
      <c r="K35" s="42">
        <f t="shared" si="3"/>
        <v>77</v>
      </c>
      <c r="L35" s="42">
        <f t="shared" si="3"/>
        <v>67.75</v>
      </c>
      <c r="M35" s="42">
        <f>(M31-M32)+(M33-M34)</f>
        <v>62.75</v>
      </c>
      <c r="N35" s="108"/>
      <c r="P35" s="34">
        <v>671</v>
      </c>
    </row>
    <row r="36" ht="19.5" thickBot="1" thickTop="1"/>
    <row r="37" spans="12:16" ht="18.75" thickBot="1">
      <c r="L37" s="102" t="s">
        <v>22</v>
      </c>
      <c r="M37" s="103"/>
      <c r="N37" s="43">
        <f>N31*7.1%</f>
        <v>47.641</v>
      </c>
      <c r="P37" s="44">
        <f>P35-N31</f>
        <v>0</v>
      </c>
    </row>
    <row r="38" spans="12:14" ht="18.75" thickBot="1">
      <c r="L38" s="104" t="s">
        <v>23</v>
      </c>
      <c r="M38" s="105"/>
      <c r="N38" s="45">
        <f>ROUNDDOWN(SUM(N37)*4,0)/4</f>
        <v>47.5</v>
      </c>
    </row>
    <row r="40" spans="2:14" ht="21.75">
      <c r="B40" s="20" t="s">
        <v>8</v>
      </c>
      <c r="C40" s="21" t="s">
        <v>9</v>
      </c>
      <c r="D40" s="22" t="s">
        <v>10</v>
      </c>
      <c r="E40" s="23" t="s">
        <v>11</v>
      </c>
      <c r="F40" s="24" t="s">
        <v>12</v>
      </c>
      <c r="G40" s="25" t="s">
        <v>13</v>
      </c>
      <c r="H40" s="26" t="s">
        <v>14</v>
      </c>
      <c r="I40" s="27" t="s">
        <v>15</v>
      </c>
      <c r="J40" s="28" t="s">
        <v>16</v>
      </c>
      <c r="K40" s="29" t="s">
        <v>17</v>
      </c>
      <c r="L40" s="30" t="s">
        <v>18</v>
      </c>
      <c r="M40" s="31" t="s">
        <v>19</v>
      </c>
      <c r="N40" s="32" t="s">
        <v>21</v>
      </c>
    </row>
    <row r="41" spans="1:16" ht="21.75" customHeight="1">
      <c r="A41" s="33" t="s">
        <v>27</v>
      </c>
      <c r="B41" s="34">
        <v>99.5</v>
      </c>
      <c r="C41" s="34">
        <v>45</v>
      </c>
      <c r="D41" s="34">
        <v>0</v>
      </c>
      <c r="N41" s="106">
        <f>SUM(B45:M45)</f>
        <v>144.5</v>
      </c>
      <c r="P41" s="35" t="s">
        <v>29</v>
      </c>
    </row>
    <row r="42" spans="1:16" ht="21.75">
      <c r="A42" s="36" t="s">
        <v>20</v>
      </c>
      <c r="B42" s="37">
        <v>0</v>
      </c>
      <c r="C42" s="37">
        <v>0</v>
      </c>
      <c r="D42" s="37"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107"/>
      <c r="O42" s="38"/>
      <c r="P42" s="39">
        <v>5061</v>
      </c>
    </row>
    <row r="43" spans="1:14" ht="21.75">
      <c r="A43" s="40" t="s">
        <v>26</v>
      </c>
      <c r="B43" s="34">
        <v>0</v>
      </c>
      <c r="C43" s="34">
        <v>0</v>
      </c>
      <c r="D43" s="34">
        <v>0</v>
      </c>
      <c r="N43" s="107"/>
    </row>
    <row r="44" spans="1:16" ht="21.75">
      <c r="A44" s="36" t="s">
        <v>20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/>
      <c r="K44" s="41">
        <v>0</v>
      </c>
      <c r="L44" s="41">
        <v>0</v>
      </c>
      <c r="M44" s="41">
        <v>0</v>
      </c>
      <c r="N44" s="107"/>
      <c r="P44" s="52" t="s">
        <v>33</v>
      </c>
    </row>
    <row r="45" spans="2:16" ht="18.75" thickBot="1">
      <c r="B45" s="42">
        <f aca="true" t="shared" si="4" ref="B45:L45">(B41-B42)+(B43-B44)</f>
        <v>99.5</v>
      </c>
      <c r="C45" s="42">
        <f t="shared" si="4"/>
        <v>45</v>
      </c>
      <c r="D45" s="42">
        <f t="shared" si="4"/>
        <v>0</v>
      </c>
      <c r="E45" s="42">
        <f t="shared" si="4"/>
        <v>0</v>
      </c>
      <c r="F45" s="42">
        <f t="shared" si="4"/>
        <v>0</v>
      </c>
      <c r="G45" s="42">
        <f t="shared" si="4"/>
        <v>0</v>
      </c>
      <c r="H45" s="42">
        <f t="shared" si="4"/>
        <v>0</v>
      </c>
      <c r="I45" s="42">
        <f t="shared" si="4"/>
        <v>0</v>
      </c>
      <c r="J45" s="42">
        <f t="shared" si="4"/>
        <v>0</v>
      </c>
      <c r="K45" s="42">
        <f t="shared" si="4"/>
        <v>0</v>
      </c>
      <c r="L45" s="42">
        <f t="shared" si="4"/>
        <v>0</v>
      </c>
      <c r="M45" s="42">
        <f>(M41-M42)+(M43-M44)</f>
        <v>0</v>
      </c>
      <c r="N45" s="108"/>
      <c r="P45" s="34">
        <v>144.5</v>
      </c>
    </row>
    <row r="46" ht="19.5" thickBot="1" thickTop="1"/>
    <row r="47" spans="12:16" ht="18.75" thickBot="1">
      <c r="L47" s="102" t="s">
        <v>22</v>
      </c>
      <c r="M47" s="103"/>
      <c r="N47" s="43">
        <f>N41*7.1%</f>
        <v>10.2595</v>
      </c>
      <c r="P47" s="44">
        <f>P45-N41</f>
        <v>0</v>
      </c>
    </row>
    <row r="48" spans="12:14" ht="18.75" thickBot="1">
      <c r="L48" s="104" t="s">
        <v>23</v>
      </c>
      <c r="M48" s="105"/>
      <c r="N48" s="45">
        <f>ROUNDDOWN(SUM(N47)*4,0)/4</f>
        <v>10.25</v>
      </c>
    </row>
    <row r="50" spans="2:14" ht="21.75">
      <c r="B50" s="20" t="s">
        <v>8</v>
      </c>
      <c r="C50" s="21" t="s">
        <v>9</v>
      </c>
      <c r="D50" s="22" t="s">
        <v>10</v>
      </c>
      <c r="E50" s="23" t="s">
        <v>11</v>
      </c>
      <c r="F50" s="24" t="s">
        <v>12</v>
      </c>
      <c r="G50" s="25" t="s">
        <v>13</v>
      </c>
      <c r="H50" s="26" t="s">
        <v>14</v>
      </c>
      <c r="I50" s="27" t="s">
        <v>15</v>
      </c>
      <c r="J50" s="28" t="s">
        <v>16</v>
      </c>
      <c r="K50" s="29" t="s">
        <v>17</v>
      </c>
      <c r="L50" s="30" t="s">
        <v>18</v>
      </c>
      <c r="M50" s="31" t="s">
        <v>19</v>
      </c>
      <c r="N50" s="32" t="s">
        <v>21</v>
      </c>
    </row>
    <row r="51" spans="1:16" ht="21.75" customHeight="1">
      <c r="A51" s="33" t="s">
        <v>27</v>
      </c>
      <c r="B51" s="34">
        <v>0</v>
      </c>
      <c r="C51" s="34">
        <v>0</v>
      </c>
      <c r="D51" s="34">
        <v>0</v>
      </c>
      <c r="E51" s="34">
        <v>0</v>
      </c>
      <c r="F51" s="34">
        <v>117.25</v>
      </c>
      <c r="G51" s="34">
        <v>77.25</v>
      </c>
      <c r="H51" s="34">
        <v>75.25</v>
      </c>
      <c r="I51" s="34">
        <v>70.5</v>
      </c>
      <c r="J51" s="34">
        <v>63.5</v>
      </c>
      <c r="K51" s="34">
        <v>61</v>
      </c>
      <c r="L51" s="34">
        <v>54.5</v>
      </c>
      <c r="M51" s="34">
        <v>51.5</v>
      </c>
      <c r="N51" s="106">
        <f>SUM(B55:M55)</f>
        <v>570.75</v>
      </c>
      <c r="P51" s="35" t="s">
        <v>29</v>
      </c>
    </row>
    <row r="52" spans="1:16" ht="21.75">
      <c r="A52" s="36" t="s">
        <v>20</v>
      </c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107"/>
      <c r="O52" s="38"/>
      <c r="P52" s="39">
        <v>17517</v>
      </c>
    </row>
    <row r="53" spans="1:14" ht="21.75">
      <c r="A53" s="40" t="s">
        <v>26</v>
      </c>
      <c r="B53" s="34">
        <v>0</v>
      </c>
      <c r="N53" s="107"/>
    </row>
    <row r="54" spans="1:16" ht="21.75">
      <c r="A54" s="36" t="s">
        <v>20</v>
      </c>
      <c r="B54" s="41">
        <v>0</v>
      </c>
      <c r="C54" s="41">
        <v>0</v>
      </c>
      <c r="D54" s="41">
        <v>0</v>
      </c>
      <c r="E54" s="41">
        <v>0</v>
      </c>
      <c r="F54" s="41"/>
      <c r="G54" s="41">
        <v>0</v>
      </c>
      <c r="H54" s="41"/>
      <c r="I54" s="41">
        <v>0</v>
      </c>
      <c r="J54" s="41"/>
      <c r="K54" s="41">
        <v>0</v>
      </c>
      <c r="L54" s="41">
        <v>0</v>
      </c>
      <c r="M54" s="41">
        <v>0</v>
      </c>
      <c r="N54" s="107"/>
      <c r="P54" s="52" t="s">
        <v>33</v>
      </c>
    </row>
    <row r="55" spans="2:16" ht="18.75" thickBot="1">
      <c r="B55" s="42">
        <f aca="true" t="shared" si="5" ref="B55:L55">(B51-B52)+(B53-B54)</f>
        <v>0</v>
      </c>
      <c r="C55" s="42">
        <f t="shared" si="5"/>
        <v>0</v>
      </c>
      <c r="D55" s="42">
        <f t="shared" si="5"/>
        <v>0</v>
      </c>
      <c r="E55" s="42">
        <f t="shared" si="5"/>
        <v>0</v>
      </c>
      <c r="F55" s="42">
        <f t="shared" si="5"/>
        <v>117.25</v>
      </c>
      <c r="G55" s="42">
        <f t="shared" si="5"/>
        <v>77.25</v>
      </c>
      <c r="H55" s="42">
        <f t="shared" si="5"/>
        <v>75.25</v>
      </c>
      <c r="I55" s="42">
        <f t="shared" si="5"/>
        <v>70.5</v>
      </c>
      <c r="J55" s="42">
        <f t="shared" si="5"/>
        <v>63.5</v>
      </c>
      <c r="K55" s="42">
        <f t="shared" si="5"/>
        <v>61</v>
      </c>
      <c r="L55" s="42">
        <f t="shared" si="5"/>
        <v>54.5</v>
      </c>
      <c r="M55" s="42">
        <f>(M51-M52)+(M53-M54)</f>
        <v>51.5</v>
      </c>
      <c r="N55" s="108"/>
      <c r="P55" s="34">
        <v>570.75</v>
      </c>
    </row>
    <row r="56" ht="19.5" thickBot="1" thickTop="1"/>
    <row r="57" spans="12:16" ht="18.75" thickBot="1">
      <c r="L57" s="102" t="s">
        <v>22</v>
      </c>
      <c r="M57" s="103"/>
      <c r="N57" s="43">
        <f>N51*7.1%</f>
        <v>40.52325</v>
      </c>
      <c r="P57" s="44">
        <f>P55-N51</f>
        <v>0</v>
      </c>
    </row>
    <row r="58" spans="12:14" ht="18.75" thickBot="1">
      <c r="L58" s="104" t="s">
        <v>23</v>
      </c>
      <c r="M58" s="105"/>
      <c r="N58" s="45">
        <f>ROUNDDOWN(SUM(N57)*4,0)/4</f>
        <v>40.5</v>
      </c>
    </row>
    <row r="59" spans="2:14" ht="21.75">
      <c r="B59" s="20" t="s">
        <v>8</v>
      </c>
      <c r="C59" s="21" t="s">
        <v>9</v>
      </c>
      <c r="D59" s="22" t="s">
        <v>10</v>
      </c>
      <c r="E59" s="23" t="s">
        <v>11</v>
      </c>
      <c r="F59" s="24" t="s">
        <v>12</v>
      </c>
      <c r="G59" s="25" t="s">
        <v>13</v>
      </c>
      <c r="H59" s="26" t="s">
        <v>14</v>
      </c>
      <c r="I59" s="27" t="s">
        <v>15</v>
      </c>
      <c r="J59" s="28" t="s">
        <v>16</v>
      </c>
      <c r="K59" s="29" t="s">
        <v>17</v>
      </c>
      <c r="L59" s="30" t="s">
        <v>18</v>
      </c>
      <c r="M59" s="31" t="s">
        <v>19</v>
      </c>
      <c r="N59" s="32" t="s">
        <v>21</v>
      </c>
    </row>
    <row r="60" spans="1:16" ht="21.75" customHeight="1">
      <c r="A60" s="33" t="s">
        <v>27</v>
      </c>
      <c r="B60" s="34">
        <v>119.25</v>
      </c>
      <c r="C60" s="34">
        <v>94.25</v>
      </c>
      <c r="D60" s="34">
        <v>89.5</v>
      </c>
      <c r="E60" s="34">
        <v>72.25</v>
      </c>
      <c r="F60" s="34">
        <v>59.75</v>
      </c>
      <c r="G60" s="34">
        <v>43.5</v>
      </c>
      <c r="H60" s="34">
        <v>30</v>
      </c>
      <c r="I60" s="34">
        <v>15</v>
      </c>
      <c r="N60" s="106">
        <f>SUM(B64:M64)</f>
        <v>523.5</v>
      </c>
      <c r="P60" s="35" t="s">
        <v>29</v>
      </c>
    </row>
    <row r="61" spans="1:16" ht="21.75">
      <c r="A61" s="36" t="s">
        <v>20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107"/>
      <c r="O61" s="38"/>
      <c r="P61" s="39">
        <v>12237</v>
      </c>
    </row>
    <row r="62" spans="1:14" ht="21.75">
      <c r="A62" s="40" t="s">
        <v>26</v>
      </c>
      <c r="N62" s="107"/>
    </row>
    <row r="63" spans="1:16" ht="21.75">
      <c r="A63" s="36" t="s">
        <v>20</v>
      </c>
      <c r="B63" s="41">
        <v>0</v>
      </c>
      <c r="C63" s="41">
        <v>0</v>
      </c>
      <c r="D63" s="41">
        <v>0</v>
      </c>
      <c r="E63" s="41">
        <v>0</v>
      </c>
      <c r="F63" s="41"/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107"/>
      <c r="P63" s="52" t="s">
        <v>33</v>
      </c>
    </row>
    <row r="64" spans="2:16" ht="18.75" thickBot="1">
      <c r="B64" s="42">
        <f aca="true" t="shared" si="6" ref="B64:L64">(B60-B61)+(B62-B63)</f>
        <v>119.25</v>
      </c>
      <c r="C64" s="42">
        <f t="shared" si="6"/>
        <v>94.25</v>
      </c>
      <c r="D64" s="42">
        <f t="shared" si="6"/>
        <v>89.5</v>
      </c>
      <c r="E64" s="42">
        <f t="shared" si="6"/>
        <v>72.25</v>
      </c>
      <c r="F64" s="42">
        <f t="shared" si="6"/>
        <v>59.75</v>
      </c>
      <c r="G64" s="42">
        <f t="shared" si="6"/>
        <v>43.5</v>
      </c>
      <c r="H64" s="42">
        <f t="shared" si="6"/>
        <v>30</v>
      </c>
      <c r="I64" s="42">
        <f t="shared" si="6"/>
        <v>15</v>
      </c>
      <c r="J64" s="42">
        <f t="shared" si="6"/>
        <v>0</v>
      </c>
      <c r="K64" s="42">
        <f t="shared" si="6"/>
        <v>0</v>
      </c>
      <c r="L64" s="42">
        <f t="shared" si="6"/>
        <v>0</v>
      </c>
      <c r="M64" s="42">
        <f>(M60-M61)+(M62-M63)</f>
        <v>0</v>
      </c>
      <c r="N64" s="108"/>
      <c r="P64" s="34">
        <v>523.5</v>
      </c>
    </row>
    <row r="65" ht="19.5" thickBot="1" thickTop="1"/>
    <row r="66" spans="12:16" ht="18.75" thickBot="1">
      <c r="L66" s="102" t="s">
        <v>22</v>
      </c>
      <c r="M66" s="103"/>
      <c r="N66" s="43">
        <f>N60*7.1%</f>
        <v>37.168499999999995</v>
      </c>
      <c r="P66" s="44">
        <f>P64-N60</f>
        <v>0</v>
      </c>
    </row>
    <row r="67" spans="12:14" ht="18.75" thickBot="1">
      <c r="L67" s="104" t="s">
        <v>23</v>
      </c>
      <c r="M67" s="105"/>
      <c r="N67" s="45">
        <f>ROUNDDOWN(SUM(N66)*4,0)/4</f>
        <v>37</v>
      </c>
    </row>
    <row r="69" spans="2:14" ht="21.75">
      <c r="B69" s="20" t="s">
        <v>8</v>
      </c>
      <c r="C69" s="21" t="s">
        <v>9</v>
      </c>
      <c r="D69" s="22" t="s">
        <v>10</v>
      </c>
      <c r="E69" s="23" t="s">
        <v>11</v>
      </c>
      <c r="F69" s="24" t="s">
        <v>12</v>
      </c>
      <c r="G69" s="25" t="s">
        <v>13</v>
      </c>
      <c r="H69" s="26" t="s">
        <v>14</v>
      </c>
      <c r="I69" s="27" t="s">
        <v>15</v>
      </c>
      <c r="J69" s="28" t="s">
        <v>16</v>
      </c>
      <c r="K69" s="29" t="s">
        <v>17</v>
      </c>
      <c r="L69" s="30" t="s">
        <v>18</v>
      </c>
      <c r="M69" s="31" t="s">
        <v>19</v>
      </c>
      <c r="N69" s="32" t="s">
        <v>21</v>
      </c>
    </row>
    <row r="70" spans="1:16" ht="21.75" customHeight="1">
      <c r="A70" s="33" t="s">
        <v>27</v>
      </c>
      <c r="B70" s="34">
        <v>130.5</v>
      </c>
      <c r="C70" s="34">
        <v>94.25</v>
      </c>
      <c r="D70" s="34">
        <v>78.25</v>
      </c>
      <c r="E70" s="34">
        <v>50.5</v>
      </c>
      <c r="F70" s="34">
        <v>26.25</v>
      </c>
      <c r="N70" s="106">
        <f>SUM(B74:M74)</f>
        <v>379.75</v>
      </c>
      <c r="P70" s="35" t="s">
        <v>29</v>
      </c>
    </row>
    <row r="71" spans="1:16" ht="21.75">
      <c r="A71" s="36" t="s">
        <v>20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107"/>
      <c r="O71" s="38"/>
      <c r="P71" s="39">
        <v>15713</v>
      </c>
    </row>
    <row r="72" spans="1:14" ht="21.75">
      <c r="A72" s="40" t="s">
        <v>26</v>
      </c>
      <c r="N72" s="107"/>
    </row>
    <row r="73" spans="1:16" ht="21.75">
      <c r="A73" s="36" t="s">
        <v>20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/>
      <c r="K73" s="41">
        <v>0</v>
      </c>
      <c r="L73" s="41">
        <v>0</v>
      </c>
      <c r="M73" s="41">
        <v>0</v>
      </c>
      <c r="N73" s="107"/>
      <c r="P73" s="52" t="s">
        <v>33</v>
      </c>
    </row>
    <row r="74" spans="2:16" ht="18.75" thickBot="1">
      <c r="B74" s="42">
        <f aca="true" t="shared" si="7" ref="B74:L74">(B70-B71)+(B72-B73)</f>
        <v>130.5</v>
      </c>
      <c r="C74" s="42">
        <f t="shared" si="7"/>
        <v>94.25</v>
      </c>
      <c r="D74" s="42">
        <f t="shared" si="7"/>
        <v>78.25</v>
      </c>
      <c r="E74" s="42">
        <f t="shared" si="7"/>
        <v>50.5</v>
      </c>
      <c r="F74" s="42">
        <f t="shared" si="7"/>
        <v>26.25</v>
      </c>
      <c r="G74" s="42">
        <f t="shared" si="7"/>
        <v>0</v>
      </c>
      <c r="H74" s="42">
        <f t="shared" si="7"/>
        <v>0</v>
      </c>
      <c r="I74" s="42">
        <f t="shared" si="7"/>
        <v>0</v>
      </c>
      <c r="J74" s="42">
        <f t="shared" si="7"/>
        <v>0</v>
      </c>
      <c r="K74" s="42">
        <f t="shared" si="7"/>
        <v>0</v>
      </c>
      <c r="L74" s="42">
        <f t="shared" si="7"/>
        <v>0</v>
      </c>
      <c r="M74" s="42">
        <f>(M70-M71)+(M72-M73)</f>
        <v>0</v>
      </c>
      <c r="N74" s="108"/>
      <c r="P74" s="34">
        <v>379.75</v>
      </c>
    </row>
    <row r="75" ht="19.5" thickBot="1" thickTop="1"/>
    <row r="76" spans="12:16" ht="18.75" thickBot="1">
      <c r="L76" s="102" t="s">
        <v>22</v>
      </c>
      <c r="M76" s="103"/>
      <c r="N76" s="43">
        <f>N70*7.1%</f>
        <v>26.962249999999997</v>
      </c>
      <c r="P76" s="44">
        <f>P74-N70</f>
        <v>0</v>
      </c>
    </row>
    <row r="77" spans="12:14" ht="18.75" thickBot="1">
      <c r="L77" s="104" t="s">
        <v>23</v>
      </c>
      <c r="M77" s="105"/>
      <c r="N77" s="45">
        <f>ROUNDDOWN(SUM(N76)*4,0)/4</f>
        <v>26.75</v>
      </c>
    </row>
    <row r="79" spans="2:14" ht="21.75">
      <c r="B79" s="20" t="s">
        <v>8</v>
      </c>
      <c r="C79" s="21" t="s">
        <v>9</v>
      </c>
      <c r="D79" s="22" t="s">
        <v>10</v>
      </c>
      <c r="E79" s="23" t="s">
        <v>11</v>
      </c>
      <c r="F79" s="24" t="s">
        <v>12</v>
      </c>
      <c r="G79" s="25" t="s">
        <v>13</v>
      </c>
      <c r="H79" s="26" t="s">
        <v>14</v>
      </c>
      <c r="I79" s="27" t="s">
        <v>15</v>
      </c>
      <c r="J79" s="28" t="s">
        <v>16</v>
      </c>
      <c r="K79" s="29" t="s">
        <v>17</v>
      </c>
      <c r="L79" s="30" t="s">
        <v>18</v>
      </c>
      <c r="M79" s="31" t="s">
        <v>19</v>
      </c>
      <c r="N79" s="32" t="s">
        <v>21</v>
      </c>
    </row>
    <row r="80" spans="1:16" ht="21.75" customHeight="1">
      <c r="A80" s="33" t="s">
        <v>27</v>
      </c>
      <c r="B80" s="34">
        <v>0</v>
      </c>
      <c r="C80" s="34">
        <v>0</v>
      </c>
      <c r="D80" s="34">
        <v>0</v>
      </c>
      <c r="E80" s="34">
        <v>0</v>
      </c>
      <c r="G80" s="34">
        <v>0</v>
      </c>
      <c r="I80" s="34">
        <v>0</v>
      </c>
      <c r="J80" s="34">
        <v>0</v>
      </c>
      <c r="L80" s="34">
        <v>0</v>
      </c>
      <c r="M80" s="34">
        <v>0</v>
      </c>
      <c r="N80" s="106">
        <f>SUM(B84:M84)</f>
        <v>226</v>
      </c>
      <c r="P80" s="35" t="s">
        <v>29</v>
      </c>
    </row>
    <row r="81" spans="1:16" ht="21.75">
      <c r="A81" s="36" t="s">
        <v>20</v>
      </c>
      <c r="B81" s="37">
        <v>0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107"/>
      <c r="O81" s="38"/>
      <c r="P81" s="39">
        <v>16385</v>
      </c>
    </row>
    <row r="82" spans="1:14" ht="21.75">
      <c r="A82" s="40" t="s">
        <v>26</v>
      </c>
      <c r="B82" s="34">
        <v>92.75</v>
      </c>
      <c r="C82" s="34">
        <v>63</v>
      </c>
      <c r="D82" s="34">
        <v>46.75</v>
      </c>
      <c r="E82" s="34">
        <v>23</v>
      </c>
      <c r="F82" s="34">
        <v>0.5</v>
      </c>
      <c r="N82" s="107"/>
    </row>
    <row r="83" spans="1:16" ht="21.75">
      <c r="A83" s="36" t="s">
        <v>20</v>
      </c>
      <c r="B83" s="41">
        <v>0</v>
      </c>
      <c r="C83" s="41">
        <v>0</v>
      </c>
      <c r="D83" s="41">
        <v>0</v>
      </c>
      <c r="E83" s="41">
        <v>0</v>
      </c>
      <c r="F83" s="41"/>
      <c r="G83" s="41"/>
      <c r="H83" s="41"/>
      <c r="I83" s="41">
        <v>0</v>
      </c>
      <c r="J83" s="41"/>
      <c r="K83" s="41">
        <v>0</v>
      </c>
      <c r="L83" s="41">
        <v>0</v>
      </c>
      <c r="M83" s="41">
        <v>0</v>
      </c>
      <c r="N83" s="107"/>
      <c r="P83" s="52" t="s">
        <v>33</v>
      </c>
    </row>
    <row r="84" spans="2:16" ht="18.75" thickBot="1">
      <c r="B84" s="42">
        <f aca="true" t="shared" si="8" ref="B84:L84">(B80-B81)+(B82-B83)</f>
        <v>92.75</v>
      </c>
      <c r="C84" s="42">
        <f t="shared" si="8"/>
        <v>63</v>
      </c>
      <c r="D84" s="42">
        <f t="shared" si="8"/>
        <v>46.75</v>
      </c>
      <c r="E84" s="42">
        <f t="shared" si="8"/>
        <v>23</v>
      </c>
      <c r="F84" s="42">
        <f t="shared" si="8"/>
        <v>0.5</v>
      </c>
      <c r="G84" s="42">
        <f t="shared" si="8"/>
        <v>0</v>
      </c>
      <c r="H84" s="42">
        <f t="shared" si="8"/>
        <v>0</v>
      </c>
      <c r="I84" s="42">
        <f t="shared" si="8"/>
        <v>0</v>
      </c>
      <c r="J84" s="42">
        <f t="shared" si="8"/>
        <v>0</v>
      </c>
      <c r="K84" s="42">
        <f t="shared" si="8"/>
        <v>0</v>
      </c>
      <c r="L84" s="42">
        <f t="shared" si="8"/>
        <v>0</v>
      </c>
      <c r="M84" s="42">
        <f>(M80-M81)+(M82-M83)</f>
        <v>0</v>
      </c>
      <c r="N84" s="108"/>
      <c r="P84" s="34">
        <v>226</v>
      </c>
    </row>
    <row r="85" ht="19.5" thickBot="1" thickTop="1"/>
    <row r="86" spans="12:16" ht="18.75" thickBot="1">
      <c r="L86" s="102" t="s">
        <v>22</v>
      </c>
      <c r="M86" s="103"/>
      <c r="N86" s="43">
        <f>N80*7.1%</f>
        <v>16.046</v>
      </c>
      <c r="P86" s="44">
        <f>P84-N80</f>
        <v>0</v>
      </c>
    </row>
    <row r="87" spans="12:14" ht="18.75" thickBot="1">
      <c r="L87" s="104" t="s">
        <v>23</v>
      </c>
      <c r="M87" s="105"/>
      <c r="N87" s="45">
        <f>ROUNDDOWN(SUM(N86)*4,0)/4</f>
        <v>16</v>
      </c>
    </row>
    <row r="88" spans="2:14" ht="21.75">
      <c r="B88" s="20" t="s">
        <v>8</v>
      </c>
      <c r="C88" s="21" t="s">
        <v>9</v>
      </c>
      <c r="D88" s="22" t="s">
        <v>10</v>
      </c>
      <c r="E88" s="23" t="s">
        <v>11</v>
      </c>
      <c r="F88" s="24" t="s">
        <v>12</v>
      </c>
      <c r="G88" s="25" t="s">
        <v>13</v>
      </c>
      <c r="H88" s="26" t="s">
        <v>14</v>
      </c>
      <c r="I88" s="27" t="s">
        <v>15</v>
      </c>
      <c r="J88" s="28" t="s">
        <v>16</v>
      </c>
      <c r="K88" s="29" t="s">
        <v>17</v>
      </c>
      <c r="L88" s="30" t="s">
        <v>18</v>
      </c>
      <c r="M88" s="31" t="s">
        <v>19</v>
      </c>
      <c r="N88" s="32" t="s">
        <v>21</v>
      </c>
    </row>
    <row r="89" spans="1:16" ht="21.75" customHeight="1">
      <c r="A89" s="33" t="s">
        <v>27</v>
      </c>
      <c r="J89" s="34">
        <v>187.5</v>
      </c>
      <c r="K89" s="34">
        <v>97.5</v>
      </c>
      <c r="L89" s="34">
        <v>89.75</v>
      </c>
      <c r="M89" s="34">
        <v>88.25</v>
      </c>
      <c r="N89" s="106">
        <f>SUM(B93:M93)</f>
        <v>463</v>
      </c>
      <c r="P89" s="35" t="s">
        <v>29</v>
      </c>
    </row>
    <row r="90" spans="1:16" ht="21.75">
      <c r="A90" s="36" t="s">
        <v>20</v>
      </c>
      <c r="B90" s="37"/>
      <c r="C90" s="37">
        <v>0</v>
      </c>
      <c r="D90" s="37">
        <v>0</v>
      </c>
      <c r="E90" s="37"/>
      <c r="F90" s="37"/>
      <c r="G90" s="37"/>
      <c r="H90" s="37"/>
      <c r="I90" s="37"/>
      <c r="J90" s="37"/>
      <c r="K90" s="37"/>
      <c r="L90" s="37"/>
      <c r="M90" s="37">
        <v>0</v>
      </c>
      <c r="N90" s="107"/>
      <c r="O90" s="38"/>
      <c r="P90" s="39">
        <v>17101</v>
      </c>
    </row>
    <row r="91" spans="1:14" ht="21.75">
      <c r="A91" s="40" t="s">
        <v>26</v>
      </c>
      <c r="N91" s="107"/>
    </row>
    <row r="92" spans="1:16" ht="21.75">
      <c r="A92" s="36" t="s">
        <v>20</v>
      </c>
      <c r="B92" s="41">
        <v>0</v>
      </c>
      <c r="C92" s="41">
        <v>0</v>
      </c>
      <c r="D92" s="41">
        <v>0</v>
      </c>
      <c r="E92" s="41">
        <v>0</v>
      </c>
      <c r="F92" s="41"/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107"/>
      <c r="P92" s="52" t="s">
        <v>33</v>
      </c>
    </row>
    <row r="93" spans="2:16" ht="18.75" thickBot="1">
      <c r="B93" s="42">
        <f aca="true" t="shared" si="9" ref="B93:L93">(B89-B90)+(B91-B92)</f>
        <v>0</v>
      </c>
      <c r="C93" s="42">
        <f t="shared" si="9"/>
        <v>0</v>
      </c>
      <c r="D93" s="42">
        <f t="shared" si="9"/>
        <v>0</v>
      </c>
      <c r="E93" s="42">
        <f t="shared" si="9"/>
        <v>0</v>
      </c>
      <c r="F93" s="42">
        <f t="shared" si="9"/>
        <v>0</v>
      </c>
      <c r="G93" s="42">
        <f t="shared" si="9"/>
        <v>0</v>
      </c>
      <c r="H93" s="42">
        <f t="shared" si="9"/>
        <v>0</v>
      </c>
      <c r="I93" s="42">
        <f t="shared" si="9"/>
        <v>0</v>
      </c>
      <c r="J93" s="42">
        <f t="shared" si="9"/>
        <v>187.5</v>
      </c>
      <c r="K93" s="42">
        <f t="shared" si="9"/>
        <v>97.5</v>
      </c>
      <c r="L93" s="42">
        <f t="shared" si="9"/>
        <v>89.75</v>
      </c>
      <c r="M93" s="42">
        <f>(M89-M90)+(M91-M92)</f>
        <v>88.25</v>
      </c>
      <c r="N93" s="108"/>
      <c r="P93" s="34">
        <v>463</v>
      </c>
    </row>
    <row r="94" ht="19.5" thickBot="1" thickTop="1"/>
    <row r="95" spans="12:16" ht="18.75" thickBot="1">
      <c r="L95" s="102" t="s">
        <v>22</v>
      </c>
      <c r="M95" s="103"/>
      <c r="N95" s="43">
        <f>N89*7.1%</f>
        <v>32.873</v>
      </c>
      <c r="P95" s="44">
        <f>P93-N89</f>
        <v>0</v>
      </c>
    </row>
    <row r="96" spans="12:14" ht="18.75" thickBot="1">
      <c r="L96" s="104" t="s">
        <v>23</v>
      </c>
      <c r="M96" s="105"/>
      <c r="N96" s="45">
        <f>ROUNDDOWN(SUM(N95)*4,0)/4</f>
        <v>32.75</v>
      </c>
    </row>
    <row r="98" spans="2:14" ht="21.75">
      <c r="B98" s="20" t="s">
        <v>8</v>
      </c>
      <c r="C98" s="21" t="s">
        <v>9</v>
      </c>
      <c r="D98" s="22" t="s">
        <v>10</v>
      </c>
      <c r="E98" s="23" t="s">
        <v>11</v>
      </c>
      <c r="F98" s="24" t="s">
        <v>12</v>
      </c>
      <c r="G98" s="25" t="s">
        <v>13</v>
      </c>
      <c r="H98" s="26" t="s">
        <v>14</v>
      </c>
      <c r="I98" s="27" t="s">
        <v>15</v>
      </c>
      <c r="J98" s="28" t="s">
        <v>16</v>
      </c>
      <c r="K98" s="29" t="s">
        <v>17</v>
      </c>
      <c r="L98" s="30" t="s">
        <v>18</v>
      </c>
      <c r="M98" s="31" t="s">
        <v>19</v>
      </c>
      <c r="N98" s="32" t="s">
        <v>21</v>
      </c>
    </row>
    <row r="99" spans="1:16" ht="21.75" customHeight="1">
      <c r="A99" s="33" t="s">
        <v>27</v>
      </c>
      <c r="B99" s="34">
        <v>73.5</v>
      </c>
      <c r="C99" s="34">
        <v>36</v>
      </c>
      <c r="D99" s="34">
        <v>37.5</v>
      </c>
      <c r="E99" s="34">
        <v>33.75</v>
      </c>
      <c r="F99" s="34">
        <v>32.5</v>
      </c>
      <c r="G99" s="34">
        <v>29</v>
      </c>
      <c r="H99" s="34">
        <v>27.5</v>
      </c>
      <c r="I99" s="34">
        <v>25</v>
      </c>
      <c r="J99" s="34">
        <v>21.75</v>
      </c>
      <c r="K99" s="34">
        <v>20</v>
      </c>
      <c r="L99" s="34">
        <v>17</v>
      </c>
      <c r="M99" s="34">
        <v>15</v>
      </c>
      <c r="N99" s="106">
        <f>SUM(B103:M103)</f>
        <v>368.5</v>
      </c>
      <c r="P99" s="35" t="s">
        <v>29</v>
      </c>
    </row>
    <row r="100" spans="1:16" ht="21.75">
      <c r="A100" s="36" t="s">
        <v>20</v>
      </c>
      <c r="B100" s="37">
        <v>0</v>
      </c>
      <c r="C100" s="37">
        <v>0</v>
      </c>
      <c r="D100" s="37">
        <v>0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107"/>
      <c r="O100" s="38"/>
      <c r="P100" s="39">
        <v>17633</v>
      </c>
    </row>
    <row r="101" spans="1:14" ht="21.75">
      <c r="A101" s="40" t="s">
        <v>26</v>
      </c>
      <c r="N101" s="107"/>
    </row>
    <row r="102" spans="1:16" ht="21.75">
      <c r="A102" s="36" t="s">
        <v>20</v>
      </c>
      <c r="B102" s="41">
        <v>0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/>
      <c r="K102" s="41">
        <v>0</v>
      </c>
      <c r="L102" s="41">
        <v>0</v>
      </c>
      <c r="M102" s="41">
        <v>0</v>
      </c>
      <c r="N102" s="107"/>
      <c r="P102" s="52" t="s">
        <v>33</v>
      </c>
    </row>
    <row r="103" spans="2:16" ht="18.75" thickBot="1">
      <c r="B103" s="42">
        <f aca="true" t="shared" si="10" ref="B103:L103">(B99-B100)+(B101-B102)</f>
        <v>73.5</v>
      </c>
      <c r="C103" s="42">
        <f t="shared" si="10"/>
        <v>36</v>
      </c>
      <c r="D103" s="42">
        <f t="shared" si="10"/>
        <v>37.5</v>
      </c>
      <c r="E103" s="42">
        <f t="shared" si="10"/>
        <v>33.75</v>
      </c>
      <c r="F103" s="42">
        <f t="shared" si="10"/>
        <v>32.5</v>
      </c>
      <c r="G103" s="42">
        <f t="shared" si="10"/>
        <v>29</v>
      </c>
      <c r="H103" s="42">
        <f t="shared" si="10"/>
        <v>27.5</v>
      </c>
      <c r="I103" s="42">
        <f t="shared" si="10"/>
        <v>25</v>
      </c>
      <c r="J103" s="42">
        <f t="shared" si="10"/>
        <v>21.75</v>
      </c>
      <c r="K103" s="42">
        <f t="shared" si="10"/>
        <v>20</v>
      </c>
      <c r="L103" s="42">
        <f t="shared" si="10"/>
        <v>17</v>
      </c>
      <c r="M103" s="42">
        <f>(M99-M100)+(M101-M102)</f>
        <v>15</v>
      </c>
      <c r="N103" s="108"/>
      <c r="P103" s="34">
        <v>368.5</v>
      </c>
    </row>
    <row r="104" ht="19.5" thickBot="1" thickTop="1"/>
    <row r="105" spans="12:16" ht="18.75" thickBot="1">
      <c r="L105" s="102" t="s">
        <v>22</v>
      </c>
      <c r="M105" s="103"/>
      <c r="N105" s="43">
        <f>N99*7.1%</f>
        <v>26.1635</v>
      </c>
      <c r="P105" s="44">
        <f>P103-N99</f>
        <v>0</v>
      </c>
    </row>
    <row r="106" spans="12:14" ht="18.75" thickBot="1">
      <c r="L106" s="104" t="s">
        <v>23</v>
      </c>
      <c r="M106" s="105"/>
      <c r="N106" s="45">
        <f>ROUNDDOWN(SUM(N105)*4,0)/4</f>
        <v>26</v>
      </c>
    </row>
    <row r="108" spans="2:14" ht="21.75">
      <c r="B108" s="20" t="s">
        <v>8</v>
      </c>
      <c r="C108" s="21" t="s">
        <v>9</v>
      </c>
      <c r="D108" s="22" t="s">
        <v>10</v>
      </c>
      <c r="E108" s="23" t="s">
        <v>11</v>
      </c>
      <c r="F108" s="24" t="s">
        <v>12</v>
      </c>
      <c r="G108" s="25" t="s">
        <v>13</v>
      </c>
      <c r="H108" s="26" t="s">
        <v>14</v>
      </c>
      <c r="I108" s="27" t="s">
        <v>15</v>
      </c>
      <c r="J108" s="28" t="s">
        <v>16</v>
      </c>
      <c r="K108" s="29" t="s">
        <v>17</v>
      </c>
      <c r="L108" s="30" t="s">
        <v>18</v>
      </c>
      <c r="M108" s="31" t="s">
        <v>19</v>
      </c>
      <c r="N108" s="32" t="s">
        <v>21</v>
      </c>
    </row>
    <row r="109" spans="1:16" ht="21.75" customHeight="1">
      <c r="A109" s="33" t="s">
        <v>27</v>
      </c>
      <c r="B109" s="34">
        <v>0</v>
      </c>
      <c r="C109" s="34">
        <v>46</v>
      </c>
      <c r="D109" s="34">
        <v>31.5</v>
      </c>
      <c r="E109" s="34">
        <v>27</v>
      </c>
      <c r="F109" s="34">
        <v>24.5</v>
      </c>
      <c r="G109" s="34">
        <v>20.25</v>
      </c>
      <c r="H109" s="34">
        <v>17.5</v>
      </c>
      <c r="I109" s="34">
        <v>14</v>
      </c>
      <c r="J109" s="34">
        <v>10.25</v>
      </c>
      <c r="K109" s="34">
        <v>7</v>
      </c>
      <c r="L109" s="34">
        <v>3.5</v>
      </c>
      <c r="M109" s="34">
        <v>0</v>
      </c>
      <c r="N109" s="106">
        <f>SUM(B113:M113)</f>
        <v>201.5</v>
      </c>
      <c r="P109" s="35" t="s">
        <v>29</v>
      </c>
    </row>
    <row r="110" spans="1:16" ht="21.75">
      <c r="A110" s="36" t="s">
        <v>20</v>
      </c>
      <c r="B110" s="37">
        <v>0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107"/>
      <c r="O110" s="38"/>
      <c r="P110" s="39">
        <v>17504</v>
      </c>
    </row>
    <row r="111" spans="1:14" ht="21.75">
      <c r="A111" s="40" t="s">
        <v>26</v>
      </c>
      <c r="N111" s="107"/>
    </row>
    <row r="112" spans="1:16" ht="21.75">
      <c r="A112" s="36" t="s">
        <v>20</v>
      </c>
      <c r="B112" s="41">
        <v>0</v>
      </c>
      <c r="C112" s="41">
        <v>0</v>
      </c>
      <c r="D112" s="41">
        <v>0</v>
      </c>
      <c r="E112" s="41">
        <v>0</v>
      </c>
      <c r="F112" s="41"/>
      <c r="G112" s="41"/>
      <c r="H112" s="41"/>
      <c r="I112" s="41">
        <v>0</v>
      </c>
      <c r="J112" s="41"/>
      <c r="K112" s="41">
        <v>0</v>
      </c>
      <c r="L112" s="41">
        <v>0</v>
      </c>
      <c r="M112" s="41">
        <v>0</v>
      </c>
      <c r="N112" s="107"/>
      <c r="P112" s="52" t="s">
        <v>33</v>
      </c>
    </row>
    <row r="113" spans="2:16" ht="18.75" thickBot="1">
      <c r="B113" s="42">
        <f aca="true" t="shared" si="11" ref="B113:L113">(B109-B110)+(B111-B112)</f>
        <v>0</v>
      </c>
      <c r="C113" s="42">
        <f t="shared" si="11"/>
        <v>46</v>
      </c>
      <c r="D113" s="42">
        <f t="shared" si="11"/>
        <v>31.5</v>
      </c>
      <c r="E113" s="42">
        <f t="shared" si="11"/>
        <v>27</v>
      </c>
      <c r="F113" s="42">
        <f t="shared" si="11"/>
        <v>24.5</v>
      </c>
      <c r="G113" s="42">
        <f t="shared" si="11"/>
        <v>20.25</v>
      </c>
      <c r="H113" s="42">
        <f t="shared" si="11"/>
        <v>17.5</v>
      </c>
      <c r="I113" s="42">
        <f t="shared" si="11"/>
        <v>14</v>
      </c>
      <c r="J113" s="42">
        <f t="shared" si="11"/>
        <v>10.25</v>
      </c>
      <c r="K113" s="42">
        <f t="shared" si="11"/>
        <v>7</v>
      </c>
      <c r="L113" s="42">
        <f t="shared" si="11"/>
        <v>3.5</v>
      </c>
      <c r="M113" s="42">
        <f>(M109-M110)+(M111-M112)</f>
        <v>0</v>
      </c>
      <c r="N113" s="108"/>
      <c r="P113" s="34">
        <v>201.5</v>
      </c>
    </row>
    <row r="114" ht="19.5" thickBot="1" thickTop="1"/>
    <row r="115" spans="12:16" ht="18.75" thickBot="1">
      <c r="L115" s="102" t="s">
        <v>22</v>
      </c>
      <c r="M115" s="103"/>
      <c r="N115" s="43">
        <f>N109*7.1%</f>
        <v>14.306499999999998</v>
      </c>
      <c r="P115" s="44">
        <f>P113-N109</f>
        <v>0</v>
      </c>
    </row>
    <row r="116" spans="12:14" ht="18.75" thickBot="1">
      <c r="L116" s="104" t="s">
        <v>23</v>
      </c>
      <c r="M116" s="105"/>
      <c r="N116" s="45">
        <f>ROUNDDOWN(SUM(N115)*4,0)/4</f>
        <v>14.25</v>
      </c>
    </row>
  </sheetData>
  <mergeCells count="36">
    <mergeCell ref="L28:M28"/>
    <mergeCell ref="L29:M29"/>
    <mergeCell ref="L8:M8"/>
    <mergeCell ref="L9:M9"/>
    <mergeCell ref="N2:N6"/>
    <mergeCell ref="N12:N16"/>
    <mergeCell ref="L18:M18"/>
    <mergeCell ref="L19:M19"/>
    <mergeCell ref="N22:N26"/>
    <mergeCell ref="N31:N35"/>
    <mergeCell ref="L37:M37"/>
    <mergeCell ref="L38:M38"/>
    <mergeCell ref="N41:N45"/>
    <mergeCell ref="L47:M47"/>
    <mergeCell ref="L48:M48"/>
    <mergeCell ref="N51:N55"/>
    <mergeCell ref="L57:M57"/>
    <mergeCell ref="L58:M58"/>
    <mergeCell ref="N60:N64"/>
    <mergeCell ref="L66:M66"/>
    <mergeCell ref="L67:M67"/>
    <mergeCell ref="N70:N74"/>
    <mergeCell ref="L76:M76"/>
    <mergeCell ref="L77:M77"/>
    <mergeCell ref="N80:N84"/>
    <mergeCell ref="L86:M86"/>
    <mergeCell ref="L87:M87"/>
    <mergeCell ref="N89:N93"/>
    <mergeCell ref="L95:M95"/>
    <mergeCell ref="L115:M115"/>
    <mergeCell ref="L116:M116"/>
    <mergeCell ref="L96:M96"/>
    <mergeCell ref="N99:N103"/>
    <mergeCell ref="L105:M105"/>
    <mergeCell ref="L106:M106"/>
    <mergeCell ref="N109:N113"/>
  </mergeCells>
  <printOptions/>
  <pageMargins left="0.7" right="0.7" top="0.75" bottom="0.75" header="0.3" footer="0.3"/>
  <pageSetup horizontalDpi="180" verticalDpi="180" orientation="portrait" paperSize="1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8"/>
  <sheetViews>
    <sheetView tabSelected="1" view="pageBreakPreview" zoomScaleSheetLayoutView="100" workbookViewId="0" topLeftCell="B7">
      <selection activeCell="F21" sqref="F21"/>
    </sheetView>
  </sheetViews>
  <sheetFormatPr defaultColWidth="9.140625" defaultRowHeight="21.75"/>
  <cols>
    <col min="1" max="1" width="4.421875" style="68" hidden="1" customWidth="1"/>
    <col min="2" max="2" width="12.8515625" style="84" customWidth="1"/>
    <col min="3" max="3" width="22.140625" style="73" customWidth="1"/>
    <col min="4" max="4" width="21.7109375" style="73" customWidth="1"/>
    <col min="5" max="5" width="17.57421875" style="73" customWidth="1"/>
    <col min="6" max="6" width="17.00390625" style="73" customWidth="1"/>
    <col min="7" max="7" width="10.140625" style="73" customWidth="1"/>
    <col min="8" max="8" width="0.85546875" style="70" customWidth="1"/>
    <col min="9" max="9" width="19.140625" style="70" customWidth="1"/>
    <col min="10" max="10" width="3.421875" style="70" customWidth="1"/>
    <col min="11" max="11" width="23.421875" style="70" customWidth="1"/>
    <col min="12" max="12" width="9.140625" style="70" customWidth="1"/>
    <col min="13" max="13" width="16.00390625" style="70" bestFit="1" customWidth="1"/>
    <col min="14" max="16384" width="9.140625" style="70" customWidth="1"/>
  </cols>
  <sheetData>
    <row r="1" spans="2:7" ht="50.25" customHeight="1">
      <c r="B1" s="109" t="s">
        <v>42</v>
      </c>
      <c r="C1" s="109"/>
      <c r="D1" s="109"/>
      <c r="E1" s="109"/>
      <c r="F1" s="109"/>
      <c r="G1" s="69">
        <v>0.047</v>
      </c>
    </row>
    <row r="2" spans="1:6" ht="21.75">
      <c r="A2" s="71"/>
      <c r="B2" s="72" t="s">
        <v>6</v>
      </c>
      <c r="C2" s="72" t="s">
        <v>2</v>
      </c>
      <c r="D2" s="72" t="s">
        <v>0</v>
      </c>
      <c r="E2" s="72" t="s">
        <v>1</v>
      </c>
      <c r="F2" s="72" t="s">
        <v>3</v>
      </c>
    </row>
    <row r="3" spans="1:6" ht="27" customHeight="1">
      <c r="A3" s="74"/>
      <c r="B3" s="75" t="s">
        <v>43</v>
      </c>
      <c r="C3" s="76"/>
      <c r="D3" s="77">
        <v>0</v>
      </c>
      <c r="E3" s="78">
        <f>ROUND(D3*$G$1,4)</f>
        <v>0</v>
      </c>
      <c r="F3" s="78">
        <f>+E3</f>
        <v>0</v>
      </c>
    </row>
    <row r="4" spans="1:6" ht="27" customHeight="1">
      <c r="A4" s="79">
        <v>1</v>
      </c>
      <c r="B4" s="100">
        <v>243254</v>
      </c>
      <c r="C4" s="80"/>
      <c r="D4" s="78">
        <f>+D3+C4</f>
        <v>0</v>
      </c>
      <c r="E4" s="78">
        <f>ROUND(C4*$G$1*(12-A4)/12,4)</f>
        <v>0</v>
      </c>
      <c r="F4" s="78">
        <f>+F3+E4</f>
        <v>0</v>
      </c>
    </row>
    <row r="5" spans="1:6" ht="27" customHeight="1">
      <c r="A5" s="79">
        <v>2</v>
      </c>
      <c r="B5" s="100">
        <v>243285</v>
      </c>
      <c r="C5" s="80"/>
      <c r="D5" s="78">
        <f aca="true" t="shared" si="0" ref="D5:D14">+D4+C5</f>
        <v>0</v>
      </c>
      <c r="E5" s="78">
        <f aca="true" t="shared" si="1" ref="E5:E15">ROUND(C5*$G$1*(12-A5)/12,2)</f>
        <v>0</v>
      </c>
      <c r="F5" s="78">
        <f aca="true" t="shared" si="2" ref="F5:F14">+F4+E5</f>
        <v>0</v>
      </c>
    </row>
    <row r="6" spans="1:6" ht="27" customHeight="1">
      <c r="A6" s="79">
        <v>3</v>
      </c>
      <c r="B6" s="100">
        <v>243313</v>
      </c>
      <c r="C6" s="80"/>
      <c r="D6" s="78">
        <f t="shared" si="0"/>
        <v>0</v>
      </c>
      <c r="E6" s="78">
        <f t="shared" si="1"/>
        <v>0</v>
      </c>
      <c r="F6" s="78">
        <f t="shared" si="2"/>
        <v>0</v>
      </c>
    </row>
    <row r="7" spans="1:6" ht="27" customHeight="1">
      <c r="A7" s="79">
        <v>4</v>
      </c>
      <c r="B7" s="100">
        <v>243344</v>
      </c>
      <c r="C7" s="80"/>
      <c r="D7" s="78">
        <f t="shared" si="0"/>
        <v>0</v>
      </c>
      <c r="E7" s="78">
        <f t="shared" si="1"/>
        <v>0</v>
      </c>
      <c r="F7" s="78">
        <f t="shared" si="2"/>
        <v>0</v>
      </c>
    </row>
    <row r="8" spans="1:6" ht="27" customHeight="1">
      <c r="A8" s="79">
        <v>5</v>
      </c>
      <c r="B8" s="100">
        <v>243374</v>
      </c>
      <c r="C8" s="80"/>
      <c r="D8" s="78">
        <f t="shared" si="0"/>
        <v>0</v>
      </c>
      <c r="E8" s="78">
        <f t="shared" si="1"/>
        <v>0</v>
      </c>
      <c r="F8" s="78">
        <f t="shared" si="2"/>
        <v>0</v>
      </c>
    </row>
    <row r="9" spans="1:6" ht="27" customHeight="1">
      <c r="A9" s="79">
        <v>6</v>
      </c>
      <c r="B9" s="100">
        <v>243405</v>
      </c>
      <c r="C9" s="80"/>
      <c r="D9" s="78">
        <f t="shared" si="0"/>
        <v>0</v>
      </c>
      <c r="E9" s="78">
        <f t="shared" si="1"/>
        <v>0</v>
      </c>
      <c r="F9" s="78">
        <f t="shared" si="2"/>
        <v>0</v>
      </c>
    </row>
    <row r="10" spans="1:6" ht="27" customHeight="1">
      <c r="A10" s="79">
        <v>7</v>
      </c>
      <c r="B10" s="100">
        <v>243435</v>
      </c>
      <c r="C10" s="80"/>
      <c r="D10" s="78">
        <f t="shared" si="0"/>
        <v>0</v>
      </c>
      <c r="E10" s="78">
        <f t="shared" si="1"/>
        <v>0</v>
      </c>
      <c r="F10" s="78">
        <f t="shared" si="2"/>
        <v>0</v>
      </c>
    </row>
    <row r="11" spans="1:6" ht="27" customHeight="1">
      <c r="A11" s="79">
        <v>8</v>
      </c>
      <c r="B11" s="100">
        <v>243466</v>
      </c>
      <c r="C11" s="80"/>
      <c r="D11" s="78">
        <f t="shared" si="0"/>
        <v>0</v>
      </c>
      <c r="E11" s="78">
        <f t="shared" si="1"/>
        <v>0</v>
      </c>
      <c r="F11" s="78">
        <f t="shared" si="2"/>
        <v>0</v>
      </c>
    </row>
    <row r="12" spans="1:6" ht="27" customHeight="1">
      <c r="A12" s="79">
        <v>9</v>
      </c>
      <c r="B12" s="100">
        <v>243497</v>
      </c>
      <c r="C12" s="80"/>
      <c r="D12" s="78">
        <f t="shared" si="0"/>
        <v>0</v>
      </c>
      <c r="E12" s="78">
        <f t="shared" si="1"/>
        <v>0</v>
      </c>
      <c r="F12" s="78">
        <f t="shared" si="2"/>
        <v>0</v>
      </c>
    </row>
    <row r="13" spans="1:6" ht="27" customHeight="1">
      <c r="A13" s="79">
        <v>10</v>
      </c>
      <c r="B13" s="100">
        <v>243527</v>
      </c>
      <c r="C13" s="80"/>
      <c r="D13" s="78">
        <f t="shared" si="0"/>
        <v>0</v>
      </c>
      <c r="E13" s="78">
        <f t="shared" si="1"/>
        <v>0</v>
      </c>
      <c r="F13" s="78">
        <f t="shared" si="2"/>
        <v>0</v>
      </c>
    </row>
    <row r="14" spans="1:6" ht="27" customHeight="1">
      <c r="A14" s="79">
        <v>11</v>
      </c>
      <c r="B14" s="100">
        <v>243558</v>
      </c>
      <c r="C14" s="80"/>
      <c r="D14" s="78">
        <f t="shared" si="0"/>
        <v>0</v>
      </c>
      <c r="E14" s="78">
        <f t="shared" si="1"/>
        <v>0</v>
      </c>
      <c r="F14" s="78">
        <f t="shared" si="2"/>
        <v>0</v>
      </c>
    </row>
    <row r="15" spans="1:11" ht="27" customHeight="1">
      <c r="A15" s="79">
        <v>12</v>
      </c>
      <c r="B15" s="100"/>
      <c r="C15" s="81"/>
      <c r="D15" s="78"/>
      <c r="E15" s="78">
        <f t="shared" si="1"/>
        <v>0</v>
      </c>
      <c r="F15" s="78"/>
      <c r="I15" s="82"/>
      <c r="K15" s="83"/>
    </row>
    <row r="16" spans="3:13" ht="27" customHeight="1" thickBot="1">
      <c r="C16" s="85">
        <f>SUM(C4:C15)</f>
        <v>0</v>
      </c>
      <c r="E16" s="86">
        <f>SUM(E3:E15)</f>
        <v>0</v>
      </c>
      <c r="I16" s="83"/>
      <c r="K16" s="82"/>
      <c r="M16" s="83"/>
    </row>
    <row r="17" spans="2:13" s="70" customFormat="1" ht="36.75" customHeight="1" thickBot="1" thickTop="1">
      <c r="B17" s="84"/>
      <c r="C17" s="87" t="s">
        <v>7</v>
      </c>
      <c r="D17" s="73"/>
      <c r="E17" s="88">
        <f>ROUNDDOWN(SUM(E3:E15)*4,0)/4</f>
        <v>0</v>
      </c>
      <c r="F17" s="73"/>
      <c r="G17" s="73"/>
      <c r="I17" s="82"/>
      <c r="M17" s="82"/>
    </row>
    <row r="18" spans="2:7" s="70" customFormat="1" ht="32.25" customHeight="1" thickTop="1">
      <c r="B18" s="89" t="s">
        <v>4</v>
      </c>
      <c r="C18" s="90" t="s">
        <v>44</v>
      </c>
      <c r="D18" s="90"/>
      <c r="E18" s="73"/>
      <c r="F18" s="73"/>
      <c r="G18" s="73"/>
    </row>
    <row r="19" spans="2:7" s="70" customFormat="1" ht="32.25" customHeight="1">
      <c r="B19" s="84"/>
      <c r="C19" s="91" t="s">
        <v>5</v>
      </c>
      <c r="D19" s="90"/>
      <c r="E19" s="73"/>
      <c r="F19" s="73"/>
      <c r="G19" s="73"/>
    </row>
    <row r="20" spans="2:7" s="70" customFormat="1" ht="32.25" customHeight="1">
      <c r="B20" s="84"/>
      <c r="C20" s="91" t="s">
        <v>45</v>
      </c>
      <c r="D20" s="90"/>
      <c r="E20" s="73"/>
      <c r="F20" s="73"/>
      <c r="G20" s="73"/>
    </row>
    <row r="21" spans="2:7" s="70" customFormat="1" ht="32.25" customHeight="1">
      <c r="B21" s="84"/>
      <c r="C21" s="91" t="s">
        <v>46</v>
      </c>
      <c r="D21" s="90"/>
      <c r="E21" s="73"/>
      <c r="F21" s="73"/>
      <c r="G21" s="73"/>
    </row>
    <row r="22" spans="2:7" s="70" customFormat="1" ht="36.75" customHeight="1">
      <c r="B22" s="92" t="s">
        <v>24</v>
      </c>
      <c r="D22" s="93" t="s">
        <v>25</v>
      </c>
      <c r="E22" s="73"/>
      <c r="F22" s="73"/>
      <c r="G22" s="73"/>
    </row>
    <row r="23" spans="2:7" s="70" customFormat="1" ht="31.5" thickBot="1">
      <c r="B23" s="94">
        <v>9379</v>
      </c>
      <c r="D23" s="95">
        <f>E17+B23</f>
        <v>9379</v>
      </c>
      <c r="E23" s="73"/>
      <c r="F23" s="73"/>
      <c r="G23" s="73"/>
    </row>
    <row r="24" spans="2:7" s="70" customFormat="1" ht="28.5" thickTop="1">
      <c r="B24" s="96" t="s">
        <v>30</v>
      </c>
      <c r="D24" s="97"/>
      <c r="E24" s="73"/>
      <c r="F24" s="73"/>
      <c r="G24" s="73"/>
    </row>
    <row r="25" spans="2:7" s="70" customFormat="1" ht="21.75">
      <c r="B25" s="96" t="s">
        <v>31</v>
      </c>
      <c r="D25" s="97">
        <v>0</v>
      </c>
      <c r="E25" s="73"/>
      <c r="F25" s="73"/>
      <c r="G25" s="73"/>
    </row>
    <row r="26" spans="4:7" s="70" customFormat="1" ht="21.75">
      <c r="D26" s="98" t="s">
        <v>32</v>
      </c>
      <c r="E26" s="73"/>
      <c r="F26" s="73"/>
      <c r="G26" s="73"/>
    </row>
    <row r="27" spans="4:7" s="70" customFormat="1" ht="28.5" thickBot="1">
      <c r="D27" s="99">
        <f>D23+D24+D25</f>
        <v>9379</v>
      </c>
      <c r="E27" s="73"/>
      <c r="F27" s="73"/>
      <c r="G27" s="73"/>
    </row>
    <row r="28" spans="2:7" s="70" customFormat="1" ht="28.5" thickTop="1">
      <c r="B28" s="84"/>
      <c r="C28" s="73"/>
      <c r="D28" s="73"/>
      <c r="E28" s="73"/>
      <c r="F28" s="73"/>
      <c r="G28" s="73"/>
    </row>
  </sheetData>
  <mergeCells count="1">
    <mergeCell ref="B1:F1"/>
  </mergeCells>
  <printOptions/>
  <pageMargins left="0.7" right="0.7" top="0.75" bottom="0.75" header="0.3" footer="0.3"/>
  <pageSetup fitToHeight="1" fitToWidth="1" horizontalDpi="180" verticalDpi="18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</dc:creator>
  <cp:keywords/>
  <dc:description/>
  <cp:lastModifiedBy>สหกรณ์ออมทรัพย์ รพช.จำกัด กรมป้องกันและบรรเทาสาธารณภัย</cp:lastModifiedBy>
  <cp:lastPrinted>2024-01-22T08:33:08Z</cp:lastPrinted>
  <dcterms:created xsi:type="dcterms:W3CDTF">2002-04-26T02:44:36Z</dcterms:created>
  <dcterms:modified xsi:type="dcterms:W3CDTF">2024-02-12T07:04:05Z</dcterms:modified>
  <cp:category/>
  <cp:version/>
  <cp:contentType/>
  <cp:contentStatus/>
</cp:coreProperties>
</file>